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codeName="ThisWorkbook" defaultThemeVersion="166925"/>
  <mc:AlternateContent xmlns:mc="http://schemas.openxmlformats.org/markup-compatibility/2006">
    <mc:Choice Requires="x15">
      <x15ac:absPath xmlns:x15ac="http://schemas.microsoft.com/office/spreadsheetml/2010/11/ac" url="/Users/ryan/Documents/TACC/"/>
    </mc:Choice>
  </mc:AlternateContent>
  <xr:revisionPtr revIDLastSave="0" documentId="13_ncr:1_{7C8C4433-E3EA-0446-814F-F11FB53620B0}" xr6:coauthVersionLast="47" xr6:coauthVersionMax="47" xr10:uidLastSave="{00000000-0000-0000-0000-000000000000}"/>
  <workbookProtection workbookAlgorithmName="SHA-512" workbookHashValue="Vgvskpm69KseR7dkJexOSgR9Ejk3Qj1DEzBpT/vLK+2Bto84s6pxK0nRk671Wl6xQqpqCzIVDUr5JcrMY/NqyA==" workbookSaltValue="15tQinxVE5vEF0U/2CTZYw==" workbookSpinCount="100000" lockStructure="1"/>
  <bookViews>
    <workbookView xWindow="0" yWindow="760" windowWidth="29400" windowHeight="18360" xr2:uid="{E2E3ABF3-4E59-49CE-885E-4F29C44361E6}"/>
  </bookViews>
  <sheets>
    <sheet name="TACC Competition" sheetId="1" r:id="rId1"/>
    <sheet name="Instructions" sheetId="19" r:id="rId2"/>
    <sheet name="3rd Place" sheetId="4" state="hidden" r:id="rId3"/>
    <sheet name="World Rankings" sheetId="7" state="hidden" r:id="rId4"/>
    <sheet name="Teams" sheetId="2" state="hidden" r:id="rId5"/>
    <sheet name="H2H" sheetId="5" state="hidden" r:id="rId6"/>
    <sheet name="GroupA" sheetId="6" state="hidden" r:id="rId7"/>
    <sheet name="GroupB" sheetId="8" state="hidden" r:id="rId8"/>
    <sheet name="GroupC" sheetId="9" state="hidden" r:id="rId9"/>
    <sheet name="GroupD" sheetId="10" state="hidden" r:id="rId10"/>
    <sheet name="GroupE" sheetId="11" state="hidden" r:id="rId11"/>
    <sheet name="GroupF" sheetId="12" state="hidden" r:id="rId12"/>
    <sheet name="GroupG" sheetId="13" state="hidden" r:id="rId13"/>
    <sheet name="GroupH" sheetId="14" state="hidden" r:id="rId14"/>
    <sheet name="GroupI" sheetId="15" state="hidden" r:id="rId15"/>
    <sheet name="GroupJ" sheetId="16" state="hidden" r:id="rId16"/>
    <sheet name="GroupK" sheetId="17" state="hidden" r:id="rId17"/>
    <sheet name="GroupL" sheetId="18" state="hidden"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 i="1" l="1"/>
  <c r="AO3" i="1"/>
  <c r="AN4" i="1"/>
  <c r="AO4" i="1"/>
  <c r="AN5" i="1"/>
  <c r="AO5" i="1"/>
  <c r="AN6" i="1"/>
  <c r="AO6" i="1"/>
  <c r="AN7" i="1"/>
  <c r="AO7" i="1"/>
  <c r="AN8" i="1"/>
  <c r="AO8" i="1"/>
  <c r="AN9" i="1"/>
  <c r="AO9" i="1"/>
  <c r="AN10" i="1"/>
  <c r="AO10" i="1"/>
  <c r="AN11" i="1"/>
  <c r="AO11" i="1"/>
  <c r="J12" i="1"/>
  <c r="M12" i="1"/>
  <c r="N12" i="1"/>
  <c r="O12" i="1"/>
  <c r="AN12" i="1"/>
  <c r="AO12" i="1"/>
  <c r="J13" i="1"/>
  <c r="M13" i="1"/>
  <c r="N13" i="1"/>
  <c r="O13" i="1"/>
  <c r="AN13" i="1"/>
  <c r="AO13" i="1"/>
  <c r="J14" i="1"/>
  <c r="M14" i="1"/>
  <c r="N14" i="1"/>
  <c r="O14" i="1"/>
  <c r="AN14" i="1"/>
  <c r="AO14" i="1"/>
  <c r="J15" i="1"/>
  <c r="M15" i="1"/>
  <c r="N15" i="1"/>
  <c r="O15" i="1"/>
  <c r="AN15" i="1"/>
  <c r="AO15" i="1"/>
  <c r="J16" i="1"/>
  <c r="M16" i="1"/>
  <c r="N16" i="1"/>
  <c r="O16" i="1"/>
  <c r="AN16" i="1"/>
  <c r="AO16" i="1"/>
  <c r="J17" i="1"/>
  <c r="M17" i="1"/>
  <c r="N17" i="1"/>
  <c r="O17" i="1"/>
  <c r="AN17" i="1"/>
  <c r="AO17" i="1"/>
  <c r="AN18" i="1"/>
  <c r="AO18" i="1"/>
  <c r="AN19" i="1"/>
  <c r="AO19" i="1"/>
  <c r="J20" i="1"/>
  <c r="M20" i="1"/>
  <c r="N20" i="1"/>
  <c r="O20" i="1"/>
  <c r="AN20" i="1"/>
  <c r="AO20" i="1"/>
  <c r="J21" i="1"/>
  <c r="M21" i="1"/>
  <c r="N21" i="1"/>
  <c r="O21" i="1"/>
  <c r="AN21" i="1"/>
  <c r="AO21" i="1"/>
  <c r="J22" i="1"/>
  <c r="M22" i="1"/>
  <c r="N22" i="1"/>
  <c r="O22" i="1"/>
  <c r="AN22" i="1"/>
  <c r="AO22" i="1"/>
  <c r="J23" i="1"/>
  <c r="M23" i="1"/>
  <c r="N23" i="1"/>
  <c r="O23" i="1"/>
  <c r="AN23" i="1"/>
  <c r="AO23" i="1"/>
  <c r="J24" i="1"/>
  <c r="M24" i="1"/>
  <c r="N24" i="1"/>
  <c r="O24" i="1"/>
  <c r="AN24" i="1"/>
  <c r="AO24" i="1"/>
  <c r="J25" i="1"/>
  <c r="M25" i="1"/>
  <c r="N25" i="1"/>
  <c r="O25" i="1"/>
  <c r="AN25" i="1"/>
  <c r="AO25" i="1"/>
  <c r="AN26" i="1"/>
  <c r="AO26" i="1"/>
  <c r="AN27" i="1"/>
  <c r="AO27" i="1"/>
  <c r="J28" i="1"/>
  <c r="M28" i="1"/>
  <c r="N28" i="1"/>
  <c r="O28" i="1"/>
  <c r="AN28" i="1"/>
  <c r="AO28" i="1"/>
  <c r="J29" i="1"/>
  <c r="M29" i="1"/>
  <c r="N29" i="1"/>
  <c r="O29" i="1"/>
  <c r="AN29" i="1"/>
  <c r="AO29" i="1"/>
  <c r="J30" i="1"/>
  <c r="M30" i="1"/>
  <c r="N30" i="1"/>
  <c r="O30" i="1"/>
  <c r="AN30" i="1"/>
  <c r="AO30" i="1"/>
  <c r="J31" i="1"/>
  <c r="M31" i="1"/>
  <c r="N31" i="1"/>
  <c r="O31" i="1"/>
  <c r="AN31" i="1"/>
  <c r="AO31" i="1"/>
  <c r="J32" i="1"/>
  <c r="M32" i="1"/>
  <c r="N32" i="1"/>
  <c r="O32" i="1"/>
  <c r="AN32" i="1"/>
  <c r="AO32" i="1"/>
  <c r="J33" i="1"/>
  <c r="M33" i="1"/>
  <c r="N33" i="1"/>
  <c r="O33" i="1"/>
  <c r="AN33" i="1"/>
  <c r="AO33" i="1"/>
  <c r="AN34" i="1"/>
  <c r="AO34" i="1"/>
  <c r="AN35" i="1"/>
  <c r="AO35" i="1"/>
  <c r="J36" i="1"/>
  <c r="M36" i="1"/>
  <c r="N36" i="1"/>
  <c r="O36" i="1"/>
  <c r="AN36" i="1"/>
  <c r="AO36" i="1"/>
  <c r="J37" i="1"/>
  <c r="M37" i="1"/>
  <c r="N37" i="1"/>
  <c r="O37" i="1"/>
  <c r="AN37" i="1"/>
  <c r="AO37" i="1"/>
  <c r="J38" i="1"/>
  <c r="M38" i="1"/>
  <c r="N38" i="1"/>
  <c r="O38" i="1"/>
  <c r="AN38" i="1"/>
  <c r="AO38" i="1"/>
  <c r="J39" i="1"/>
  <c r="M39" i="1"/>
  <c r="N39" i="1"/>
  <c r="O39" i="1"/>
  <c r="AN39" i="1"/>
  <c r="AO39" i="1"/>
  <c r="J40" i="1"/>
  <c r="M40" i="1"/>
  <c r="N40" i="1"/>
  <c r="O40" i="1"/>
  <c r="AN40" i="1"/>
  <c r="AO40" i="1"/>
  <c r="J41" i="1"/>
  <c r="M41" i="1"/>
  <c r="N41" i="1"/>
  <c r="O41" i="1"/>
  <c r="AF41" i="1"/>
  <c r="AI41" i="1"/>
  <c r="AN41" i="1"/>
  <c r="AO41" i="1"/>
  <c r="AF42" i="1"/>
  <c r="AI42" i="1"/>
  <c r="AN42" i="1"/>
  <c r="AO42" i="1"/>
  <c r="AF43" i="1"/>
  <c r="AI43" i="1"/>
  <c r="AN43" i="1"/>
  <c r="AO43" i="1"/>
  <c r="J44" i="1"/>
  <c r="M44" i="1"/>
  <c r="N44" i="1"/>
  <c r="O44" i="1"/>
  <c r="AF44" i="1"/>
  <c r="AI44" i="1"/>
  <c r="AN44" i="1"/>
  <c r="AO44" i="1"/>
  <c r="J45" i="1"/>
  <c r="M45" i="1"/>
  <c r="N45" i="1"/>
  <c r="O45" i="1"/>
  <c r="AF45" i="1"/>
  <c r="AI45" i="1"/>
  <c r="AN45" i="1"/>
  <c r="AO45" i="1"/>
  <c r="J46" i="1"/>
  <c r="M46" i="1"/>
  <c r="N46" i="1"/>
  <c r="O46" i="1"/>
  <c r="AF46" i="1"/>
  <c r="AI46" i="1"/>
  <c r="AN46" i="1"/>
  <c r="AO46" i="1"/>
  <c r="J47" i="1"/>
  <c r="M47" i="1"/>
  <c r="N47" i="1"/>
  <c r="O47" i="1"/>
  <c r="AF47" i="1"/>
  <c r="AI47" i="1"/>
  <c r="AN47" i="1"/>
  <c r="AO47" i="1"/>
  <c r="J48" i="1"/>
  <c r="M48" i="1"/>
  <c r="N48" i="1"/>
  <c r="O48" i="1"/>
  <c r="AF48" i="1"/>
  <c r="AI48" i="1"/>
  <c r="AN48" i="1"/>
  <c r="AO48" i="1"/>
  <c r="J49" i="1"/>
  <c r="M49" i="1"/>
  <c r="N49" i="1"/>
  <c r="O49" i="1"/>
  <c r="AN49" i="1"/>
  <c r="AO49" i="1"/>
  <c r="AN50" i="1"/>
  <c r="AO50" i="1"/>
  <c r="AN51" i="1"/>
  <c r="AO51" i="1"/>
  <c r="J52" i="1"/>
  <c r="M52" i="1"/>
  <c r="N52" i="1"/>
  <c r="O52" i="1"/>
  <c r="AF52" i="1"/>
  <c r="AI52" i="1"/>
  <c r="AN52" i="1"/>
  <c r="AO52" i="1"/>
  <c r="J53" i="1"/>
  <c r="M53" i="1"/>
  <c r="N53" i="1"/>
  <c r="O53" i="1"/>
  <c r="AF53" i="1"/>
  <c r="AI53" i="1"/>
  <c r="AN53" i="1"/>
  <c r="AO53" i="1"/>
  <c r="J54" i="1"/>
  <c r="M54" i="1"/>
  <c r="N54" i="1"/>
  <c r="O54" i="1"/>
  <c r="AF54" i="1"/>
  <c r="AI54" i="1"/>
  <c r="AN54" i="1"/>
  <c r="AO54" i="1"/>
  <c r="J55" i="1"/>
  <c r="M55" i="1"/>
  <c r="N55" i="1"/>
  <c r="O55" i="1"/>
  <c r="AF55" i="1"/>
  <c r="AI55" i="1"/>
  <c r="AN55" i="1"/>
  <c r="AO55" i="1"/>
  <c r="J56" i="1"/>
  <c r="M56" i="1"/>
  <c r="N56" i="1"/>
  <c r="O56" i="1"/>
  <c r="AN56" i="1"/>
  <c r="AO56" i="1"/>
  <c r="J57" i="1"/>
  <c r="M57" i="1"/>
  <c r="N57" i="1"/>
  <c r="O57" i="1"/>
  <c r="AN57" i="1"/>
  <c r="AO57" i="1"/>
  <c r="AN58" i="1"/>
  <c r="AO58" i="1"/>
  <c r="AF59" i="1"/>
  <c r="AI59" i="1"/>
  <c r="AN59" i="1"/>
  <c r="AO59" i="1"/>
  <c r="J60" i="1"/>
  <c r="M60" i="1"/>
  <c r="N60" i="1"/>
  <c r="O60" i="1"/>
  <c r="AF60" i="1"/>
  <c r="AI60" i="1"/>
  <c r="AN60" i="1"/>
  <c r="AO60" i="1"/>
  <c r="J61" i="1"/>
  <c r="M61" i="1"/>
  <c r="N61" i="1"/>
  <c r="O61" i="1"/>
  <c r="AN61" i="1"/>
  <c r="AO61" i="1"/>
  <c r="J62" i="1"/>
  <c r="M62" i="1"/>
  <c r="N62" i="1"/>
  <c r="O62" i="1"/>
  <c r="AN62" i="1"/>
  <c r="AO62" i="1"/>
  <c r="J63" i="1"/>
  <c r="M63" i="1"/>
  <c r="N63" i="1"/>
  <c r="O63" i="1"/>
  <c r="AN63" i="1"/>
  <c r="AO63" i="1"/>
  <c r="J64" i="1"/>
  <c r="M64" i="1"/>
  <c r="N64" i="1"/>
  <c r="O64" i="1"/>
  <c r="AF64" i="1"/>
  <c r="AI64" i="1"/>
  <c r="AN64" i="1"/>
  <c r="AO64" i="1"/>
  <c r="J65" i="1"/>
  <c r="M65" i="1"/>
  <c r="N65" i="1"/>
  <c r="O65" i="1"/>
  <c r="AN65" i="1"/>
  <c r="AO65" i="1"/>
  <c r="AN66" i="1"/>
  <c r="AO66" i="1"/>
  <c r="AN67" i="1"/>
  <c r="AO67" i="1"/>
  <c r="J68" i="1"/>
  <c r="M68" i="1"/>
  <c r="N68" i="1"/>
  <c r="O68" i="1"/>
  <c r="AN68" i="1"/>
  <c r="AO68" i="1"/>
  <c r="J69" i="1"/>
  <c r="M69" i="1"/>
  <c r="N69" i="1"/>
  <c r="O69" i="1"/>
  <c r="AN69" i="1"/>
  <c r="AO69" i="1"/>
  <c r="J70" i="1"/>
  <c r="M70" i="1"/>
  <c r="N70" i="1"/>
  <c r="O70" i="1"/>
  <c r="AN70" i="1"/>
  <c r="AO70" i="1"/>
  <c r="J71" i="1"/>
  <c r="M71" i="1"/>
  <c r="N71" i="1"/>
  <c r="O71" i="1"/>
  <c r="AN71" i="1"/>
  <c r="AO71" i="1"/>
  <c r="J72" i="1"/>
  <c r="M72" i="1"/>
  <c r="N72" i="1"/>
  <c r="O72" i="1"/>
  <c r="AN72" i="1"/>
  <c r="AO72" i="1"/>
  <c r="J73" i="1"/>
  <c r="M73" i="1"/>
  <c r="N73" i="1"/>
  <c r="O73" i="1"/>
  <c r="AN73" i="1"/>
  <c r="AO73" i="1"/>
  <c r="AN74" i="1"/>
  <c r="AO74" i="1"/>
  <c r="AN75" i="1"/>
  <c r="J76" i="1"/>
  <c r="M76" i="1"/>
  <c r="N76" i="1"/>
  <c r="O76" i="1"/>
  <c r="AN76" i="1"/>
  <c r="AO75" i="1" s="1" a="1"/>
  <c r="J77" i="1"/>
  <c r="M77" i="1"/>
  <c r="N77" i="1"/>
  <c r="O77" i="1"/>
  <c r="AN77" i="1"/>
  <c r="J78" i="1"/>
  <c r="M78" i="1"/>
  <c r="N78" i="1"/>
  <c r="O78" i="1"/>
  <c r="AN78" i="1"/>
  <c r="J79" i="1"/>
  <c r="M79" i="1"/>
  <c r="N79" i="1"/>
  <c r="O79" i="1"/>
  <c r="J80" i="1"/>
  <c r="M80" i="1"/>
  <c r="N80" i="1"/>
  <c r="O80" i="1"/>
  <c r="AN80" i="1"/>
  <c r="AO80" i="1"/>
  <c r="J81" i="1"/>
  <c r="M81" i="1"/>
  <c r="N81" i="1"/>
  <c r="O81" i="1"/>
  <c r="J84" i="1"/>
  <c r="M84" i="1"/>
  <c r="N84" i="1"/>
  <c r="O84" i="1"/>
  <c r="J85" i="1"/>
  <c r="M85" i="1"/>
  <c r="N85" i="1"/>
  <c r="O85" i="1"/>
  <c r="J86" i="1"/>
  <c r="M86" i="1"/>
  <c r="N86" i="1"/>
  <c r="O86" i="1"/>
  <c r="J87" i="1"/>
  <c r="M87" i="1"/>
  <c r="N87" i="1"/>
  <c r="O87" i="1"/>
  <c r="J88" i="1"/>
  <c r="M88" i="1"/>
  <c r="N88" i="1"/>
  <c r="O88" i="1"/>
  <c r="J89" i="1"/>
  <c r="M89" i="1"/>
  <c r="N89" i="1"/>
  <c r="O89" i="1"/>
  <c r="J92" i="1"/>
  <c r="M92" i="1"/>
  <c r="N92" i="1"/>
  <c r="O92" i="1"/>
  <c r="J93" i="1"/>
  <c r="M93" i="1"/>
  <c r="N93" i="1"/>
  <c r="O93" i="1"/>
  <c r="J94" i="1"/>
  <c r="M94" i="1"/>
  <c r="N94" i="1"/>
  <c r="O94" i="1"/>
  <c r="J95" i="1"/>
  <c r="M95" i="1"/>
  <c r="N95" i="1"/>
  <c r="O95" i="1"/>
  <c r="J96" i="1"/>
  <c r="M96" i="1"/>
  <c r="N96" i="1"/>
  <c r="O96" i="1"/>
  <c r="J97" i="1"/>
  <c r="M97" i="1"/>
  <c r="N97" i="1"/>
  <c r="O97" i="1"/>
  <c r="J100" i="1"/>
  <c r="M100" i="1"/>
  <c r="N100" i="1"/>
  <c r="O100" i="1"/>
  <c r="J101" i="1"/>
  <c r="M101" i="1"/>
  <c r="N101" i="1"/>
  <c r="O101" i="1"/>
  <c r="J102" i="1"/>
  <c r="M102" i="1"/>
  <c r="N102" i="1"/>
  <c r="O102" i="1"/>
  <c r="J103" i="1"/>
  <c r="M103" i="1"/>
  <c r="N103" i="1"/>
  <c r="O103" i="1"/>
  <c r="J104" i="1"/>
  <c r="M104" i="1"/>
  <c r="N104" i="1"/>
  <c r="O104" i="1"/>
  <c r="J105" i="1"/>
  <c r="M105" i="1"/>
  <c r="N105" i="1"/>
  <c r="O105" i="1"/>
  <c r="AO75" i="1" l="1"/>
  <c r="J17" i="6"/>
  <c r="I17" i="6"/>
  <c r="J16" i="6"/>
  <c r="I16" i="6"/>
  <c r="J15" i="6"/>
  <c r="I15" i="6"/>
  <c r="J14" i="6"/>
  <c r="I14" i="6"/>
  <c r="J13" i="6"/>
  <c r="I13" i="6"/>
  <c r="J12" i="6"/>
  <c r="I12" i="6"/>
  <c r="K4" i="4"/>
  <c r="K5" i="4"/>
  <c r="K6" i="4"/>
  <c r="K7" i="4"/>
  <c r="K8" i="4"/>
  <c r="K9" i="4"/>
  <c r="K10" i="4"/>
  <c r="K11" i="4"/>
  <c r="K12" i="4"/>
  <c r="K13" i="4"/>
  <c r="K14" i="4"/>
  <c r="K3" i="4"/>
  <c r="E4" i="4"/>
  <c r="E5" i="4"/>
  <c r="E6" i="4"/>
  <c r="E7" i="4"/>
  <c r="E8" i="4"/>
  <c r="E9" i="4"/>
  <c r="E10" i="4"/>
  <c r="E11" i="4"/>
  <c r="E12" i="4"/>
  <c r="E13" i="4"/>
  <c r="E14" i="4"/>
  <c r="E3" i="4"/>
  <c r="C4" i="4" l="1"/>
  <c r="C5" i="4"/>
  <c r="C6" i="4"/>
  <c r="C7" i="4"/>
  <c r="C8" i="4"/>
  <c r="C9" i="4"/>
  <c r="C10" i="4"/>
  <c r="C11" i="4"/>
  <c r="C12" i="4"/>
  <c r="C13" i="4"/>
  <c r="C14" i="4"/>
  <c r="C3" i="4"/>
  <c r="J17" i="18"/>
  <c r="I17" i="18"/>
  <c r="J16" i="18"/>
  <c r="I16" i="18"/>
  <c r="J15" i="18"/>
  <c r="I15" i="18"/>
  <c r="J14" i="18"/>
  <c r="I14" i="18"/>
  <c r="J13" i="18"/>
  <c r="I13" i="18"/>
  <c r="J12" i="18"/>
  <c r="I12" i="18"/>
  <c r="E6" i="18"/>
  <c r="AU6" i="18" s="1"/>
  <c r="E5" i="18"/>
  <c r="E4" i="18"/>
  <c r="AU4" i="18" s="1"/>
  <c r="E3" i="18"/>
  <c r="AU3" i="18" s="1"/>
  <c r="J17" i="17"/>
  <c r="I17" i="17"/>
  <c r="J16" i="17"/>
  <c r="I16" i="17"/>
  <c r="J15" i="17"/>
  <c r="I15" i="17"/>
  <c r="J14" i="17"/>
  <c r="I14" i="17"/>
  <c r="J13" i="17"/>
  <c r="I13" i="17"/>
  <c r="J12" i="17"/>
  <c r="I12" i="17"/>
  <c r="E6" i="17"/>
  <c r="AU6" i="17" s="1"/>
  <c r="E5" i="17"/>
  <c r="E4" i="17"/>
  <c r="AU4" i="17" s="1"/>
  <c r="E3" i="17"/>
  <c r="J17" i="16"/>
  <c r="I17" i="16"/>
  <c r="J16" i="16"/>
  <c r="I16" i="16"/>
  <c r="J15" i="16"/>
  <c r="I15" i="16"/>
  <c r="J14" i="16"/>
  <c r="I14" i="16"/>
  <c r="J13" i="16"/>
  <c r="I13" i="16"/>
  <c r="J12" i="16"/>
  <c r="I12" i="16"/>
  <c r="E6" i="16"/>
  <c r="AU6" i="16" s="1"/>
  <c r="E5" i="16"/>
  <c r="E4" i="16"/>
  <c r="AU4" i="16" s="1"/>
  <c r="E3" i="16"/>
  <c r="AU3" i="16" s="1"/>
  <c r="J17" i="15"/>
  <c r="I17" i="15"/>
  <c r="J16" i="15"/>
  <c r="I16" i="15"/>
  <c r="J15" i="15"/>
  <c r="I15" i="15"/>
  <c r="J14" i="15"/>
  <c r="I14" i="15"/>
  <c r="J13" i="15"/>
  <c r="I13" i="15"/>
  <c r="J12" i="15"/>
  <c r="I12" i="15"/>
  <c r="E6" i="15"/>
  <c r="AU6" i="15" s="1"/>
  <c r="E5" i="15"/>
  <c r="E4" i="15"/>
  <c r="AU4" i="15" s="1"/>
  <c r="E3" i="15"/>
  <c r="AU3" i="15" s="1"/>
  <c r="J17" i="14"/>
  <c r="I17" i="14"/>
  <c r="J16" i="14"/>
  <c r="I16" i="14"/>
  <c r="J15" i="14"/>
  <c r="I15" i="14"/>
  <c r="J14" i="14"/>
  <c r="I14" i="14"/>
  <c r="J13" i="14"/>
  <c r="I13" i="14"/>
  <c r="J12" i="14"/>
  <c r="I12" i="14"/>
  <c r="E6" i="14"/>
  <c r="AU6" i="14" s="1"/>
  <c r="E5" i="14"/>
  <c r="E4" i="14"/>
  <c r="AU4" i="14" s="1"/>
  <c r="E3" i="14"/>
  <c r="J17" i="13"/>
  <c r="I17" i="13"/>
  <c r="J16" i="13"/>
  <c r="I16" i="13"/>
  <c r="J15" i="13"/>
  <c r="I15" i="13"/>
  <c r="J14" i="13"/>
  <c r="I14" i="13"/>
  <c r="J13" i="13"/>
  <c r="I13" i="13"/>
  <c r="J12" i="13"/>
  <c r="I12" i="13"/>
  <c r="E6" i="13"/>
  <c r="AU6" i="13" s="1"/>
  <c r="E5" i="13"/>
  <c r="E4" i="13"/>
  <c r="AU4" i="13" s="1"/>
  <c r="E3" i="13"/>
  <c r="AU3" i="13" s="1"/>
  <c r="J17" i="12"/>
  <c r="I17" i="12"/>
  <c r="J16" i="12"/>
  <c r="I16" i="12"/>
  <c r="J15" i="12"/>
  <c r="I15" i="12"/>
  <c r="J14" i="12"/>
  <c r="I14" i="12"/>
  <c r="J13" i="12"/>
  <c r="I13" i="12"/>
  <c r="J12" i="12"/>
  <c r="I12" i="12"/>
  <c r="E6" i="12"/>
  <c r="AU6" i="12" s="1"/>
  <c r="E5" i="12"/>
  <c r="E4" i="12"/>
  <c r="AU4" i="12" s="1"/>
  <c r="E3" i="12"/>
  <c r="AU3" i="12" s="1"/>
  <c r="J17" i="11"/>
  <c r="I17" i="11"/>
  <c r="J16" i="11"/>
  <c r="I16" i="11"/>
  <c r="J15" i="11"/>
  <c r="I15" i="11"/>
  <c r="J14" i="11"/>
  <c r="I14" i="11"/>
  <c r="J13" i="11"/>
  <c r="I13" i="11"/>
  <c r="J12" i="11"/>
  <c r="I12" i="11"/>
  <c r="E6" i="11"/>
  <c r="AU6" i="11" s="1"/>
  <c r="E5" i="11"/>
  <c r="E4" i="11"/>
  <c r="AU4" i="11" s="1"/>
  <c r="E3" i="11"/>
  <c r="J17" i="10"/>
  <c r="I17" i="10"/>
  <c r="J16" i="10"/>
  <c r="I16" i="10"/>
  <c r="J15" i="10"/>
  <c r="I15" i="10"/>
  <c r="J14" i="10"/>
  <c r="I14" i="10"/>
  <c r="J13" i="10"/>
  <c r="I13" i="10"/>
  <c r="J12" i="10"/>
  <c r="I12" i="10"/>
  <c r="E6" i="10"/>
  <c r="AU6" i="10" s="1"/>
  <c r="E5" i="10"/>
  <c r="E4" i="10"/>
  <c r="AU4" i="10" s="1"/>
  <c r="E3" i="10"/>
  <c r="J17" i="9"/>
  <c r="I17" i="9"/>
  <c r="J16" i="9"/>
  <c r="I16" i="9"/>
  <c r="J15" i="9"/>
  <c r="I15" i="9"/>
  <c r="J14" i="9"/>
  <c r="I14" i="9"/>
  <c r="J13" i="9"/>
  <c r="I13" i="9"/>
  <c r="J12" i="9"/>
  <c r="I12" i="9"/>
  <c r="E6" i="9"/>
  <c r="AU6" i="9" s="1"/>
  <c r="E5" i="9"/>
  <c r="E4" i="9"/>
  <c r="AU4" i="9" s="1"/>
  <c r="E3" i="9"/>
  <c r="AU3" i="9" s="1"/>
  <c r="J17" i="8"/>
  <c r="I17" i="8"/>
  <c r="J16" i="8"/>
  <c r="I16" i="8"/>
  <c r="J15" i="8"/>
  <c r="I15" i="8"/>
  <c r="J14" i="8"/>
  <c r="I14" i="8"/>
  <c r="J13" i="8"/>
  <c r="I13" i="8"/>
  <c r="J12" i="8"/>
  <c r="I12" i="8"/>
  <c r="E6" i="8"/>
  <c r="AU6" i="8" s="1"/>
  <c r="E5" i="8"/>
  <c r="E4" i="8"/>
  <c r="AU4" i="8" s="1"/>
  <c r="E3" i="8"/>
  <c r="C5" i="7"/>
  <c r="C6" i="7" s="1"/>
  <c r="C7" i="7" s="1"/>
  <c r="C8" i="7" s="1"/>
  <c r="C9" i="7" s="1"/>
  <c r="C10" i="7" s="1"/>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C47" i="7" s="1"/>
  <c r="C48" i="7" s="1"/>
  <c r="C49" i="7" s="1"/>
  <c r="C50" i="7" s="1"/>
  <c r="C51" i="7" s="1"/>
  <c r="C52" i="7" s="1"/>
  <c r="C53" i="7" s="1"/>
  <c r="C54" i="7" s="1"/>
  <c r="C55" i="7" s="1"/>
  <c r="C56" i="7" s="1"/>
  <c r="C57" i="7" s="1"/>
  <c r="C58" i="7" s="1"/>
  <c r="C59" i="7" s="1"/>
  <c r="C60" i="7" s="1"/>
  <c r="C61" i="7" s="1"/>
  <c r="C62" i="7" s="1"/>
  <c r="C63" i="7" s="1"/>
  <c r="C64" i="7" s="1"/>
  <c r="C65" i="7" s="1"/>
  <c r="C66" i="7" s="1"/>
  <c r="C67" i="7" s="1"/>
  <c r="C68" i="7" s="1"/>
  <c r="C69" i="7" s="1"/>
  <c r="C70" i="7" s="1"/>
  <c r="C71" i="7" s="1"/>
  <c r="C72" i="7" s="1"/>
  <c r="C73" i="7" s="1"/>
  <c r="C74" i="7" s="1"/>
  <c r="C75" i="7" s="1"/>
  <c r="C76" i="7" s="1"/>
  <c r="C77" i="7" s="1"/>
  <c r="C78" i="7" s="1"/>
  <c r="C79" i="7" s="1"/>
  <c r="C80" i="7" s="1"/>
  <c r="C81" i="7" s="1"/>
  <c r="C82" i="7" s="1"/>
  <c r="C83" i="7" s="1"/>
  <c r="C84" i="7" s="1"/>
  <c r="C85" i="7" s="1"/>
  <c r="C86" i="7" s="1"/>
  <c r="C87" i="7" s="1"/>
  <c r="C88" i="7" s="1"/>
  <c r="C89" i="7" s="1"/>
  <c r="C90" i="7" s="1"/>
  <c r="C91" i="7" s="1"/>
  <c r="C92" i="7" s="1"/>
  <c r="C93" i="7" s="1"/>
  <c r="C94" i="7" s="1"/>
  <c r="C95" i="7" s="1"/>
  <c r="C96" i="7" s="1"/>
  <c r="C97" i="7" s="1"/>
  <c r="C98" i="7" s="1"/>
  <c r="C99" i="7" s="1"/>
  <c r="C100" i="7" s="1"/>
  <c r="C101" i="7" s="1"/>
  <c r="C102" i="7" s="1"/>
  <c r="C103" i="7" s="1"/>
  <c r="C104" i="7" s="1"/>
  <c r="C105" i="7" s="1"/>
  <c r="C106" i="7" s="1"/>
  <c r="C107" i="7" s="1"/>
  <c r="C108" i="7" s="1"/>
  <c r="C109" i="7" s="1"/>
  <c r="C110" i="7" s="1"/>
  <c r="C111" i="7" s="1"/>
  <c r="C112" i="7" s="1"/>
  <c r="C113" i="7" s="1"/>
  <c r="C114" i="7" s="1"/>
  <c r="C115" i="7" s="1"/>
  <c r="C116" i="7" s="1"/>
  <c r="C117" i="7" s="1"/>
  <c r="C118" i="7" s="1"/>
  <c r="C119" i="7" s="1"/>
  <c r="C120" i="7" s="1"/>
  <c r="C121" i="7" s="1"/>
  <c r="C122" i="7" s="1"/>
  <c r="C123" i="7" s="1"/>
  <c r="C124" i="7" s="1"/>
  <c r="C125" i="7" s="1"/>
  <c r="C126" i="7" s="1"/>
  <c r="C127" i="7" s="1"/>
  <c r="C128" i="7" s="1"/>
  <c r="C129" i="7" s="1"/>
  <c r="C130" i="7" s="1"/>
  <c r="C131" i="7" s="1"/>
  <c r="C132" i="7" s="1"/>
  <c r="C133" i="7" s="1"/>
  <c r="C134" i="7" s="1"/>
  <c r="C135" i="7" s="1"/>
  <c r="C136" i="7" s="1"/>
  <c r="C137" i="7" s="1"/>
  <c r="C138" i="7" s="1"/>
  <c r="C139" i="7" s="1"/>
  <c r="C140" i="7" s="1"/>
  <c r="C141" i="7" s="1"/>
  <c r="C142" i="7" s="1"/>
  <c r="C143" i="7" s="1"/>
  <c r="C144" i="7" s="1"/>
  <c r="C145" i="7" s="1"/>
  <c r="C146" i="7" s="1"/>
  <c r="C147" i="7" s="1"/>
  <c r="C148" i="7" s="1"/>
  <c r="C149" i="7" s="1"/>
  <c r="C150" i="7" s="1"/>
  <c r="C151" i="7" s="1"/>
  <c r="C152" i="7" s="1"/>
  <c r="C153" i="7" s="1"/>
  <c r="C154" i="7" s="1"/>
  <c r="C155" i="7" s="1"/>
  <c r="C156" i="7" s="1"/>
  <c r="C157" i="7" s="1"/>
  <c r="C158" i="7" s="1"/>
  <c r="C159" i="7" s="1"/>
  <c r="C160" i="7" s="1"/>
  <c r="C161" i="7" s="1"/>
  <c r="C162" i="7" s="1"/>
  <c r="C163" i="7" s="1"/>
  <c r="C164" i="7" s="1"/>
  <c r="C165" i="7" s="1"/>
  <c r="C166" i="7" s="1"/>
  <c r="C167" i="7" s="1"/>
  <c r="C168" i="7" s="1"/>
  <c r="C169" i="7" s="1"/>
  <c r="C170" i="7" s="1"/>
  <c r="C171" i="7" s="1"/>
  <c r="C172" i="7" s="1"/>
  <c r="C173" i="7" s="1"/>
  <c r="C174" i="7" s="1"/>
  <c r="C175" i="7" s="1"/>
  <c r="C176" i="7" s="1"/>
  <c r="C177" i="7" s="1"/>
  <c r="C178" i="7" s="1"/>
  <c r="C179" i="7" s="1"/>
  <c r="C180" i="7" s="1"/>
  <c r="C181" i="7" s="1"/>
  <c r="C182" i="7" s="1"/>
  <c r="C183" i="7" s="1"/>
  <c r="C184" i="7" s="1"/>
  <c r="C185" i="7" s="1"/>
  <c r="C186" i="7" s="1"/>
  <c r="C187" i="7" s="1"/>
  <c r="C188" i="7" s="1"/>
  <c r="C189" i="7" s="1"/>
  <c r="C190" i="7" s="1"/>
  <c r="C191" i="7" s="1"/>
  <c r="C192" i="7" s="1"/>
  <c r="C193" i="7" s="1"/>
  <c r="C194" i="7" s="1"/>
  <c r="C195" i="7" s="1"/>
  <c r="C196" i="7" s="1"/>
  <c r="C197" i="7" s="1"/>
  <c r="C198" i="7" s="1"/>
  <c r="C199" i="7" s="1"/>
  <c r="C200" i="7" s="1"/>
  <c r="C201" i="7" s="1"/>
  <c r="C202" i="7" s="1"/>
  <c r="C203" i="7" s="1"/>
  <c r="C204" i="7" s="1"/>
  <c r="C205" i="7" s="1"/>
  <c r="C206" i="7" s="1"/>
  <c r="C207" i="7" s="1"/>
  <c r="C208" i="7" s="1"/>
  <c r="C209" i="7" s="1"/>
  <c r="C210" i="7" s="1"/>
  <c r="C211" i="7" s="1"/>
  <c r="C212" i="7" s="1"/>
  <c r="C213" i="7" s="1"/>
  <c r="C4" i="7"/>
  <c r="C3" i="7"/>
  <c r="P16" i="15" l="1"/>
  <c r="P12" i="13"/>
  <c r="P17" i="13"/>
  <c r="P14" i="17"/>
  <c r="P14" i="14"/>
  <c r="P16" i="18"/>
  <c r="P13" i="17"/>
  <c r="P12" i="18"/>
  <c r="P17" i="18"/>
  <c r="P14" i="13"/>
  <c r="P13" i="15"/>
  <c r="P12" i="15"/>
  <c r="P15" i="15"/>
  <c r="P15" i="18"/>
  <c r="P12" i="14"/>
  <c r="P17" i="14"/>
  <c r="P12" i="16"/>
  <c r="P17" i="16"/>
  <c r="P12" i="17"/>
  <c r="P17" i="17"/>
  <c r="P15" i="16"/>
  <c r="P15" i="17"/>
  <c r="P17" i="15"/>
  <c r="P16" i="14"/>
  <c r="P16" i="17"/>
  <c r="P13" i="18"/>
  <c r="P14" i="18"/>
  <c r="AU5" i="18"/>
  <c r="N12" i="18"/>
  <c r="N13" i="18"/>
  <c r="N14" i="18"/>
  <c r="N15" i="18"/>
  <c r="N16" i="18"/>
  <c r="N17" i="18"/>
  <c r="O12" i="18"/>
  <c r="O13" i="18"/>
  <c r="O14" i="18"/>
  <c r="O15" i="18"/>
  <c r="O16" i="18"/>
  <c r="O17" i="18"/>
  <c r="AU5" i="17"/>
  <c r="AU3" i="17"/>
  <c r="N12" i="17"/>
  <c r="N13" i="17"/>
  <c r="N14" i="17"/>
  <c r="N15" i="17"/>
  <c r="N16" i="17"/>
  <c r="N17" i="17"/>
  <c r="O12" i="17"/>
  <c r="O13" i="17"/>
  <c r="O14" i="17"/>
  <c r="O15" i="17"/>
  <c r="O16" i="17"/>
  <c r="O17" i="17"/>
  <c r="P13" i="16"/>
  <c r="P16" i="16"/>
  <c r="P14" i="16"/>
  <c r="AU5" i="16"/>
  <c r="N12" i="16"/>
  <c r="N13" i="16"/>
  <c r="N14" i="16"/>
  <c r="N15" i="16"/>
  <c r="N16" i="16"/>
  <c r="N17" i="16"/>
  <c r="O12" i="16"/>
  <c r="O13" i="16"/>
  <c r="O14" i="16"/>
  <c r="O15" i="16"/>
  <c r="O16" i="16"/>
  <c r="O17" i="16"/>
  <c r="P14" i="15"/>
  <c r="AU5" i="15"/>
  <c r="N12" i="15"/>
  <c r="N13" i="15"/>
  <c r="N14" i="15"/>
  <c r="N15" i="15"/>
  <c r="N16" i="15"/>
  <c r="N17" i="15"/>
  <c r="O12" i="15"/>
  <c r="O13" i="15"/>
  <c r="O14" i="15"/>
  <c r="O15" i="15"/>
  <c r="O16" i="15"/>
  <c r="O17" i="15"/>
  <c r="P13" i="14"/>
  <c r="P15" i="14"/>
  <c r="AU5" i="14"/>
  <c r="AU3" i="14"/>
  <c r="N12" i="14"/>
  <c r="N13" i="14"/>
  <c r="N14" i="14"/>
  <c r="N15" i="14"/>
  <c r="N16" i="14"/>
  <c r="N17" i="14"/>
  <c r="O12" i="14"/>
  <c r="O13" i="14"/>
  <c r="O14" i="14"/>
  <c r="O15" i="14"/>
  <c r="O16" i="14"/>
  <c r="O17" i="14"/>
  <c r="P12" i="9"/>
  <c r="P12" i="10"/>
  <c r="P15" i="10"/>
  <c r="P15" i="13"/>
  <c r="P17" i="9"/>
  <c r="P16" i="13"/>
  <c r="P13" i="11"/>
  <c r="P17" i="10"/>
  <c r="P14" i="11"/>
  <c r="P12" i="12"/>
  <c r="P17" i="12"/>
  <c r="P13" i="10"/>
  <c r="P12" i="11"/>
  <c r="P17" i="11"/>
  <c r="P15" i="12"/>
  <c r="P16" i="10"/>
  <c r="P15" i="11"/>
  <c r="P13" i="12"/>
  <c r="P13" i="13"/>
  <c r="AU5" i="13"/>
  <c r="N12" i="13"/>
  <c r="N13" i="13"/>
  <c r="N14" i="13"/>
  <c r="N15" i="13"/>
  <c r="N16" i="13"/>
  <c r="N17" i="13"/>
  <c r="O12" i="13"/>
  <c r="O13" i="13"/>
  <c r="O14" i="13"/>
  <c r="O15" i="13"/>
  <c r="O16" i="13"/>
  <c r="O17" i="13"/>
  <c r="P16" i="12"/>
  <c r="P14" i="12"/>
  <c r="AU5" i="12"/>
  <c r="N12" i="12"/>
  <c r="N13" i="12"/>
  <c r="N14" i="12"/>
  <c r="N15" i="12"/>
  <c r="N16" i="12"/>
  <c r="N17" i="12"/>
  <c r="O12" i="12"/>
  <c r="O13" i="12"/>
  <c r="O14" i="12"/>
  <c r="O15" i="12"/>
  <c r="O16" i="12"/>
  <c r="O17" i="12"/>
  <c r="P16" i="11"/>
  <c r="AU3" i="11"/>
  <c r="AU5" i="11"/>
  <c r="N12" i="11"/>
  <c r="N13" i="11"/>
  <c r="N14" i="11"/>
  <c r="N15" i="11"/>
  <c r="N16" i="11"/>
  <c r="N17" i="11"/>
  <c r="O12" i="11"/>
  <c r="O13" i="11"/>
  <c r="O14" i="11"/>
  <c r="O15" i="11"/>
  <c r="O16" i="11"/>
  <c r="O17" i="11"/>
  <c r="P14" i="10"/>
  <c r="AU3" i="10"/>
  <c r="AU5" i="10"/>
  <c r="N12" i="10"/>
  <c r="N13" i="10"/>
  <c r="N14" i="10"/>
  <c r="N15" i="10"/>
  <c r="N16" i="10"/>
  <c r="N17" i="10"/>
  <c r="O12" i="10"/>
  <c r="O13" i="10"/>
  <c r="O14" i="10"/>
  <c r="O15" i="10"/>
  <c r="O16" i="10"/>
  <c r="O17" i="10"/>
  <c r="P14" i="9"/>
  <c r="P17" i="8"/>
  <c r="P16" i="9"/>
  <c r="P12" i="8"/>
  <c r="P15" i="9"/>
  <c r="P13" i="9"/>
  <c r="AU5" i="9"/>
  <c r="N12" i="9"/>
  <c r="N13" i="9"/>
  <c r="N14" i="9"/>
  <c r="N15" i="9"/>
  <c r="N16" i="9"/>
  <c r="N17" i="9"/>
  <c r="O12" i="9"/>
  <c r="O13" i="9"/>
  <c r="O14" i="9"/>
  <c r="O15" i="9"/>
  <c r="O16" i="9"/>
  <c r="O17" i="9"/>
  <c r="P13" i="8"/>
  <c r="P15" i="8"/>
  <c r="AU3" i="8"/>
  <c r="O12" i="8"/>
  <c r="N12" i="8"/>
  <c r="P14" i="8"/>
  <c r="P16" i="8"/>
  <c r="O14" i="8"/>
  <c r="N14" i="8"/>
  <c r="O16" i="8"/>
  <c r="N16" i="8"/>
  <c r="AU5" i="8"/>
  <c r="O13" i="8"/>
  <c r="N13" i="8"/>
  <c r="O15" i="8"/>
  <c r="N15" i="8"/>
  <c r="O17" i="8"/>
  <c r="N17" i="8"/>
  <c r="E3" i="6" l="1"/>
  <c r="AU3" i="6" s="1"/>
  <c r="E4" i="6"/>
  <c r="AU4" i="6" s="1"/>
  <c r="E5" i="6"/>
  <c r="AU5" i="6" s="1"/>
  <c r="E6" i="6"/>
  <c r="AU6" i="6" s="1"/>
  <c r="G13" i="16" l="1"/>
  <c r="G17" i="14"/>
  <c r="H14" i="13"/>
  <c r="G16" i="13"/>
  <c r="G15" i="13"/>
  <c r="H17" i="11"/>
  <c r="G14" i="11"/>
  <c r="H17" i="18"/>
  <c r="G17" i="18"/>
  <c r="H16" i="18"/>
  <c r="G16" i="18"/>
  <c r="G17" i="17"/>
  <c r="H16" i="17"/>
  <c r="G16" i="15"/>
  <c r="H12" i="13"/>
  <c r="H13" i="12"/>
  <c r="H12" i="12"/>
  <c r="G12" i="11"/>
  <c r="H16" i="9"/>
  <c r="G15" i="9"/>
  <c r="H16" i="8"/>
  <c r="H15" i="8"/>
  <c r="G15" i="8"/>
  <c r="H14" i="8"/>
  <c r="H17" i="6"/>
  <c r="G17" i="6"/>
  <c r="H16" i="6"/>
  <c r="G16" i="6"/>
  <c r="H15" i="6"/>
  <c r="G15" i="6"/>
  <c r="H14" i="6"/>
  <c r="G14" i="6"/>
  <c r="H13" i="6"/>
  <c r="G13" i="6"/>
  <c r="H12" i="6"/>
  <c r="G12" i="6"/>
  <c r="G17" i="8" l="1"/>
  <c r="H17" i="17"/>
  <c r="H14" i="16"/>
  <c r="G17" i="15"/>
  <c r="G13" i="13"/>
  <c r="H13" i="16"/>
  <c r="K13" i="16" s="1"/>
  <c r="M13" i="16" s="1"/>
  <c r="H13" i="15"/>
  <c r="H17" i="10"/>
  <c r="H13" i="17"/>
  <c r="H14" i="9"/>
  <c r="H17" i="14"/>
  <c r="K17" i="14" s="1"/>
  <c r="M17" i="14" s="1"/>
  <c r="G17" i="16"/>
  <c r="H12" i="14"/>
  <c r="G12" i="12"/>
  <c r="K12" i="12" s="1"/>
  <c r="H13" i="11"/>
  <c r="H17" i="15"/>
  <c r="G13" i="15"/>
  <c r="H13" i="18"/>
  <c r="G14" i="10"/>
  <c r="G17" i="9"/>
  <c r="G17" i="13"/>
  <c r="H14" i="10"/>
  <c r="G13" i="14"/>
  <c r="H13" i="9"/>
  <c r="H14" i="12"/>
  <c r="G12" i="8"/>
  <c r="G13" i="10"/>
  <c r="H12" i="9"/>
  <c r="G13" i="18"/>
  <c r="G13" i="17"/>
  <c r="G15" i="10"/>
  <c r="H14" i="14"/>
  <c r="H15" i="17"/>
  <c r="G14" i="12"/>
  <c r="H13" i="13"/>
  <c r="H12" i="10"/>
  <c r="G13" i="9"/>
  <c r="H14" i="18"/>
  <c r="G14" i="15"/>
  <c r="H13" i="14"/>
  <c r="H12" i="8"/>
  <c r="H14" i="11"/>
  <c r="K14" i="11" s="1"/>
  <c r="H12" i="15"/>
  <c r="G12" i="17"/>
  <c r="G14" i="8"/>
  <c r="K14" i="8" s="1"/>
  <c r="L14" i="8" s="1"/>
  <c r="G14" i="17"/>
  <c r="G14" i="13"/>
  <c r="K14" i="13" s="1"/>
  <c r="M14" i="13" s="1"/>
  <c r="G16" i="14"/>
  <c r="H12" i="16"/>
  <c r="G15" i="17"/>
  <c r="H14" i="17"/>
  <c r="H16" i="15"/>
  <c r="K16" i="15" s="1"/>
  <c r="M16" i="15" s="1"/>
  <c r="G16" i="17"/>
  <c r="K16" i="17" s="1"/>
  <c r="G12" i="10"/>
  <c r="G13" i="11"/>
  <c r="G15" i="12"/>
  <c r="G14" i="16"/>
  <c r="G14" i="18"/>
  <c r="G15" i="18"/>
  <c r="G12" i="16"/>
  <c r="G15" i="11"/>
  <c r="H15" i="18"/>
  <c r="G14" i="9"/>
  <c r="G13" i="8"/>
  <c r="G13" i="12"/>
  <c r="K13" i="12" s="1"/>
  <c r="H13" i="10"/>
  <c r="H13" i="8"/>
  <c r="H16" i="10"/>
  <c r="G16" i="9"/>
  <c r="K16" i="9" s="1"/>
  <c r="G14" i="14"/>
  <c r="H14" i="15"/>
  <c r="H16" i="12"/>
  <c r="K15" i="6"/>
  <c r="L15" i="6" s="1"/>
  <c r="G17" i="10"/>
  <c r="G12" i="13"/>
  <c r="K12" i="13" s="1"/>
  <c r="H12" i="17"/>
  <c r="H17" i="9"/>
  <c r="H15" i="11"/>
  <c r="H17" i="12"/>
  <c r="G15" i="14"/>
  <c r="H15" i="15"/>
  <c r="K16" i="18"/>
  <c r="M16" i="18" s="1"/>
  <c r="H16" i="11"/>
  <c r="H12" i="11"/>
  <c r="K12" i="11" s="1"/>
  <c r="G16" i="8"/>
  <c r="K16" i="8" s="1"/>
  <c r="M16" i="8" s="1"/>
  <c r="G12" i="14"/>
  <c r="H15" i="10"/>
  <c r="H15" i="14"/>
  <c r="G15" i="16"/>
  <c r="G16" i="12"/>
  <c r="G17" i="12"/>
  <c r="H16" i="14"/>
  <c r="H15" i="13"/>
  <c r="K15" i="13" s="1"/>
  <c r="H17" i="8"/>
  <c r="G12" i="18"/>
  <c r="G16" i="11"/>
  <c r="H16" i="13"/>
  <c r="K16" i="13" s="1"/>
  <c r="H15" i="16"/>
  <c r="G12" i="9"/>
  <c r="G16" i="10"/>
  <c r="G12" i="15"/>
  <c r="G16" i="16"/>
  <c r="H12" i="18"/>
  <c r="H15" i="9"/>
  <c r="K15" i="9" s="1"/>
  <c r="M15" i="9" s="1"/>
  <c r="G17" i="11"/>
  <c r="K17" i="11" s="1"/>
  <c r="H15" i="12"/>
  <c r="H17" i="13"/>
  <c r="G15" i="15"/>
  <c r="H16" i="16"/>
  <c r="H17" i="16"/>
  <c r="K17" i="18"/>
  <c r="K17" i="17"/>
  <c r="G6" i="14"/>
  <c r="J6" i="15"/>
  <c r="J6" i="13"/>
  <c r="G6" i="13"/>
  <c r="J6" i="12"/>
  <c r="G4" i="14"/>
  <c r="G6" i="12"/>
  <c r="F4" i="14"/>
  <c r="F6" i="12"/>
  <c r="J6" i="11"/>
  <c r="F6" i="11"/>
  <c r="J6" i="18"/>
  <c r="G6" i="18"/>
  <c r="J6" i="17"/>
  <c r="J6" i="16"/>
  <c r="G6" i="17"/>
  <c r="G6" i="16"/>
  <c r="G6" i="15"/>
  <c r="J6" i="14"/>
  <c r="G3" i="11"/>
  <c r="G3" i="16"/>
  <c r="F5" i="18"/>
  <c r="J4" i="16"/>
  <c r="J3" i="14"/>
  <c r="J4" i="12"/>
  <c r="G6" i="10"/>
  <c r="G4" i="10"/>
  <c r="J3" i="15"/>
  <c r="J5" i="13"/>
  <c r="J4" i="13"/>
  <c r="J4" i="11"/>
  <c r="J5" i="10"/>
  <c r="F4" i="10"/>
  <c r="F6" i="17"/>
  <c r="F6" i="13"/>
  <c r="J5" i="15"/>
  <c r="G3" i="12"/>
  <c r="F5" i="14"/>
  <c r="G4" i="17"/>
  <c r="G5" i="16"/>
  <c r="F6" i="15"/>
  <c r="G4" i="15"/>
  <c r="G5" i="12"/>
  <c r="J6" i="10"/>
  <c r="J4" i="10"/>
  <c r="G6" i="11"/>
  <c r="F3" i="15"/>
  <c r="G4" i="13"/>
  <c r="G5" i="18"/>
  <c r="F3" i="17"/>
  <c r="J3" i="10"/>
  <c r="F3" i="10"/>
  <c r="F6" i="16"/>
  <c r="J3" i="13"/>
  <c r="G3" i="10"/>
  <c r="F3" i="18"/>
  <c r="F6" i="18"/>
  <c r="J5" i="11"/>
  <c r="J3" i="11"/>
  <c r="G4" i="12"/>
  <c r="F5" i="11"/>
  <c r="J5" i="14"/>
  <c r="J5" i="12"/>
  <c r="G4" i="11"/>
  <c r="G5" i="11"/>
  <c r="F5" i="12"/>
  <c r="G3" i="18"/>
  <c r="J4" i="17"/>
  <c r="G3" i="13"/>
  <c r="F5" i="15"/>
  <c r="J3" i="18"/>
  <c r="F5" i="17"/>
  <c r="J3" i="16"/>
  <c r="F4" i="15"/>
  <c r="F3" i="13"/>
  <c r="J3" i="12"/>
  <c r="F3" i="11"/>
  <c r="G5" i="10"/>
  <c r="G5" i="13"/>
  <c r="F3" i="16"/>
  <c r="G5" i="14"/>
  <c r="F3" i="12"/>
  <c r="F6" i="10"/>
  <c r="F5" i="10"/>
  <c r="F5" i="16"/>
  <c r="G3" i="17"/>
  <c r="J4" i="15"/>
  <c r="J4" i="14"/>
  <c r="F4" i="13"/>
  <c r="F4" i="11"/>
  <c r="G3" i="14"/>
  <c r="G5" i="17"/>
  <c r="J5" i="18"/>
  <c r="G4" i="18"/>
  <c r="J5" i="17"/>
  <c r="J5" i="16"/>
  <c r="G5" i="15"/>
  <c r="F6" i="14"/>
  <c r="F5" i="13"/>
  <c r="F4" i="18"/>
  <c r="F4" i="17"/>
  <c r="G3" i="15"/>
  <c r="J4" i="18"/>
  <c r="J3" i="17"/>
  <c r="G4" i="16"/>
  <c r="F3" i="14"/>
  <c r="F4" i="12"/>
  <c r="F4" i="16"/>
  <c r="M3" i="18"/>
  <c r="K3" i="18"/>
  <c r="L3" i="18"/>
  <c r="M4" i="18"/>
  <c r="L4" i="18"/>
  <c r="K4" i="18"/>
  <c r="L5" i="18"/>
  <c r="M5" i="18"/>
  <c r="K5" i="18"/>
  <c r="L6" i="18"/>
  <c r="K6" i="18"/>
  <c r="M6" i="18"/>
  <c r="L5" i="17"/>
  <c r="K5" i="17"/>
  <c r="M5" i="17"/>
  <c r="K6" i="17"/>
  <c r="L6" i="17"/>
  <c r="M6" i="17"/>
  <c r="K3" i="17"/>
  <c r="L3" i="17"/>
  <c r="M3" i="17"/>
  <c r="M4" i="17"/>
  <c r="L4" i="17"/>
  <c r="K4" i="17"/>
  <c r="K5" i="16"/>
  <c r="M5" i="16"/>
  <c r="L5" i="16"/>
  <c r="L6" i="16"/>
  <c r="K6" i="16"/>
  <c r="M6" i="16"/>
  <c r="K4" i="16"/>
  <c r="L4" i="16"/>
  <c r="M4" i="16"/>
  <c r="M3" i="16"/>
  <c r="L3" i="16"/>
  <c r="K3" i="16"/>
  <c r="L6" i="15"/>
  <c r="K6" i="15"/>
  <c r="M6" i="15"/>
  <c r="M4" i="15"/>
  <c r="K4" i="15"/>
  <c r="L4" i="15"/>
  <c r="M3" i="15"/>
  <c r="K3" i="15"/>
  <c r="L3" i="15"/>
  <c r="M5" i="15"/>
  <c r="K5" i="15"/>
  <c r="L5" i="15"/>
  <c r="M4" i="14"/>
  <c r="K4" i="14"/>
  <c r="L4" i="14"/>
  <c r="M3" i="14"/>
  <c r="K3" i="14"/>
  <c r="L3" i="14"/>
  <c r="K5" i="14"/>
  <c r="L5" i="14"/>
  <c r="M5" i="14"/>
  <c r="L6" i="14"/>
  <c r="K6" i="14"/>
  <c r="M6" i="14"/>
  <c r="M3" i="13"/>
  <c r="L3" i="13"/>
  <c r="K3" i="13"/>
  <c r="L6" i="13"/>
  <c r="K6" i="13"/>
  <c r="M6" i="13"/>
  <c r="K5" i="13"/>
  <c r="M5" i="13"/>
  <c r="L5" i="13"/>
  <c r="M4" i="13"/>
  <c r="K4" i="13"/>
  <c r="L4" i="13"/>
  <c r="L5" i="12"/>
  <c r="K5" i="12"/>
  <c r="M5" i="12"/>
  <c r="L6" i="12"/>
  <c r="K6" i="12"/>
  <c r="M6" i="12"/>
  <c r="M3" i="12"/>
  <c r="L3" i="12"/>
  <c r="K3" i="12"/>
  <c r="M4" i="12"/>
  <c r="K4" i="12"/>
  <c r="L4" i="12"/>
  <c r="M3" i="11"/>
  <c r="K3" i="11"/>
  <c r="L3" i="11"/>
  <c r="L4" i="11"/>
  <c r="K4" i="11"/>
  <c r="M4" i="11"/>
  <c r="L6" i="11"/>
  <c r="K6" i="11"/>
  <c r="M6" i="11"/>
  <c r="L5" i="11"/>
  <c r="M5" i="11"/>
  <c r="K5" i="11"/>
  <c r="M5" i="10"/>
  <c r="K5" i="10"/>
  <c r="L5" i="10"/>
  <c r="M6" i="10"/>
  <c r="K6" i="10"/>
  <c r="L6" i="10"/>
  <c r="L3" i="10"/>
  <c r="M3" i="10"/>
  <c r="K3" i="10"/>
  <c r="K4" i="10"/>
  <c r="M4" i="10"/>
  <c r="L4" i="10"/>
  <c r="J6" i="9"/>
  <c r="M3" i="9"/>
  <c r="L3" i="9"/>
  <c r="G6" i="9"/>
  <c r="F6" i="9"/>
  <c r="G3" i="9"/>
  <c r="G5" i="9"/>
  <c r="M6" i="9"/>
  <c r="K6" i="9"/>
  <c r="F5" i="9"/>
  <c r="F4" i="9"/>
  <c r="F3" i="9"/>
  <c r="G4" i="9"/>
  <c r="J5" i="9"/>
  <c r="L6" i="9"/>
  <c r="K3" i="9"/>
  <c r="J3" i="9"/>
  <c r="J4" i="9"/>
  <c r="L5" i="9"/>
  <c r="M5" i="9"/>
  <c r="K5" i="9"/>
  <c r="M4" i="9"/>
  <c r="K4" i="9"/>
  <c r="L4" i="9"/>
  <c r="K15" i="8"/>
  <c r="M15" i="8" s="1"/>
  <c r="M3" i="8"/>
  <c r="M6" i="8"/>
  <c r="L6" i="8"/>
  <c r="J6" i="8"/>
  <c r="G6" i="8"/>
  <c r="K4" i="8"/>
  <c r="F5" i="8"/>
  <c r="J4" i="8"/>
  <c r="F4" i="8"/>
  <c r="G5" i="8"/>
  <c r="L5" i="8"/>
  <c r="M5" i="8"/>
  <c r="G3" i="8"/>
  <c r="K3" i="8"/>
  <c r="K6" i="8"/>
  <c r="F6" i="8"/>
  <c r="J3" i="8"/>
  <c r="L3" i="8"/>
  <c r="M4" i="8"/>
  <c r="G4" i="8"/>
  <c r="J5" i="8"/>
  <c r="F3" i="8"/>
  <c r="L4" i="8"/>
  <c r="K5" i="8"/>
  <c r="O12" i="6"/>
  <c r="N17" i="6"/>
  <c r="M6" i="6"/>
  <c r="K3" i="6"/>
  <c r="O14" i="6"/>
  <c r="G4" i="6"/>
  <c r="O13" i="6"/>
  <c r="K17" i="6"/>
  <c r="L17" i="6" s="1"/>
  <c r="O17" i="6"/>
  <c r="P17" i="6"/>
  <c r="N13" i="6"/>
  <c r="P12" i="6"/>
  <c r="N15" i="6"/>
  <c r="N14" i="6"/>
  <c r="N16" i="6"/>
  <c r="K16" i="6"/>
  <c r="P16" i="6"/>
  <c r="P14" i="6"/>
  <c r="K13" i="6"/>
  <c r="P13" i="6"/>
  <c r="O16" i="6"/>
  <c r="P15" i="6"/>
  <c r="O15" i="6"/>
  <c r="N12" i="6"/>
  <c r="L4" i="6"/>
  <c r="J5" i="6"/>
  <c r="F5" i="6"/>
  <c r="K5" i="6"/>
  <c r="G5" i="6"/>
  <c r="L5" i="6"/>
  <c r="M4" i="6"/>
  <c r="J4" i="6"/>
  <c r="K4" i="6"/>
  <c r="M3" i="6"/>
  <c r="L6" i="6"/>
  <c r="F3" i="6"/>
  <c r="G3" i="6"/>
  <c r="F4" i="6"/>
  <c r="M5" i="6"/>
  <c r="G6" i="6"/>
  <c r="J3" i="6"/>
  <c r="J6" i="6"/>
  <c r="F6" i="6"/>
  <c r="L3" i="6"/>
  <c r="K6" i="6"/>
  <c r="M23" i="5"/>
  <c r="M22" i="5"/>
  <c r="M21" i="5"/>
  <c r="M20" i="5"/>
  <c r="Q19" i="5"/>
  <c r="P19" i="5"/>
  <c r="O19" i="5"/>
  <c r="N19" i="5"/>
  <c r="M17" i="5"/>
  <c r="M16" i="5"/>
  <c r="M15" i="5"/>
  <c r="M14" i="5"/>
  <c r="Q13" i="5"/>
  <c r="P13" i="5"/>
  <c r="O13" i="5"/>
  <c r="N13" i="5"/>
  <c r="M11" i="5"/>
  <c r="M10" i="5"/>
  <c r="M9" i="5"/>
  <c r="M8" i="5"/>
  <c r="Q7" i="5"/>
  <c r="P7" i="5"/>
  <c r="O7" i="5"/>
  <c r="N7" i="5"/>
  <c r="Q1" i="5"/>
  <c r="P1" i="5"/>
  <c r="O1" i="5"/>
  <c r="N1" i="5"/>
  <c r="M3" i="5"/>
  <c r="M4" i="5"/>
  <c r="M5" i="5"/>
  <c r="M2" i="5"/>
  <c r="G23" i="5"/>
  <c r="G22" i="5"/>
  <c r="G21" i="5"/>
  <c r="G20" i="5"/>
  <c r="K19" i="5"/>
  <c r="J19" i="5"/>
  <c r="I19" i="5"/>
  <c r="H19" i="5"/>
  <c r="G17" i="5"/>
  <c r="G16" i="5"/>
  <c r="G15" i="5"/>
  <c r="G14" i="5"/>
  <c r="K13" i="5"/>
  <c r="J13" i="5"/>
  <c r="I13" i="5"/>
  <c r="H13" i="5"/>
  <c r="G11" i="5"/>
  <c r="G10" i="5"/>
  <c r="G9" i="5"/>
  <c r="G8" i="5"/>
  <c r="K7" i="5"/>
  <c r="J7" i="5"/>
  <c r="I7" i="5"/>
  <c r="H7" i="5"/>
  <c r="K1" i="5"/>
  <c r="J1" i="5"/>
  <c r="I1" i="5"/>
  <c r="H1" i="5"/>
  <c r="G3" i="5"/>
  <c r="G4" i="5"/>
  <c r="G5" i="5"/>
  <c r="G2" i="5"/>
  <c r="A23" i="5"/>
  <c r="A22" i="5"/>
  <c r="A21" i="5"/>
  <c r="A20" i="5"/>
  <c r="E19" i="5"/>
  <c r="D19" i="5"/>
  <c r="C19" i="5"/>
  <c r="B19" i="5"/>
  <c r="A17" i="5"/>
  <c r="A16" i="5"/>
  <c r="A15" i="5"/>
  <c r="A14" i="5"/>
  <c r="E13" i="5"/>
  <c r="D13" i="5"/>
  <c r="C13" i="5"/>
  <c r="B13" i="5"/>
  <c r="A11" i="5"/>
  <c r="A10" i="5"/>
  <c r="A9" i="5"/>
  <c r="A8" i="5"/>
  <c r="E7" i="5"/>
  <c r="D7" i="5"/>
  <c r="C7" i="5"/>
  <c r="B7" i="5"/>
  <c r="E1" i="5"/>
  <c r="D1" i="5"/>
  <c r="C1" i="5"/>
  <c r="B1" i="5"/>
  <c r="A5" i="5"/>
  <c r="A4" i="5"/>
  <c r="A3" i="5"/>
  <c r="A2" i="5"/>
  <c r="S4" i="4"/>
  <c r="S5"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196" i="4"/>
  <c r="S197" i="4"/>
  <c r="S198" i="4"/>
  <c r="S199" i="4"/>
  <c r="S200" i="4"/>
  <c r="S201" i="4"/>
  <c r="S202" i="4"/>
  <c r="S203" i="4"/>
  <c r="S204" i="4"/>
  <c r="S205" i="4"/>
  <c r="S206" i="4"/>
  <c r="S207" i="4"/>
  <c r="S208" i="4"/>
  <c r="S209" i="4"/>
  <c r="S210" i="4"/>
  <c r="S211" i="4"/>
  <c r="S212" i="4"/>
  <c r="S213" i="4"/>
  <c r="S214" i="4"/>
  <c r="S215" i="4"/>
  <c r="S216" i="4"/>
  <c r="S217" i="4"/>
  <c r="S218" i="4"/>
  <c r="S219" i="4"/>
  <c r="S220" i="4"/>
  <c r="S221" i="4"/>
  <c r="S222" i="4"/>
  <c r="S223" i="4"/>
  <c r="S224" i="4"/>
  <c r="S225" i="4"/>
  <c r="S226" i="4"/>
  <c r="S227" i="4"/>
  <c r="S228" i="4"/>
  <c r="S229" i="4"/>
  <c r="S230" i="4"/>
  <c r="S231" i="4"/>
  <c r="S232" i="4"/>
  <c r="S233" i="4"/>
  <c r="S234" i="4"/>
  <c r="S235" i="4"/>
  <c r="S236" i="4"/>
  <c r="S237" i="4"/>
  <c r="S238" i="4"/>
  <c r="S239" i="4"/>
  <c r="S240" i="4"/>
  <c r="S241" i="4"/>
  <c r="S242" i="4"/>
  <c r="S243" i="4"/>
  <c r="S244" i="4"/>
  <c r="S245"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76" i="4"/>
  <c r="S277" i="4"/>
  <c r="S278" i="4"/>
  <c r="S279" i="4"/>
  <c r="S280" i="4"/>
  <c r="S281" i="4"/>
  <c r="S282" i="4"/>
  <c r="S283" i="4"/>
  <c r="S284" i="4"/>
  <c r="S285" i="4"/>
  <c r="S286" i="4"/>
  <c r="S287" i="4"/>
  <c r="S288" i="4"/>
  <c r="S289" i="4"/>
  <c r="S290" i="4"/>
  <c r="S291" i="4"/>
  <c r="S292" i="4"/>
  <c r="S293" i="4"/>
  <c r="S294" i="4"/>
  <c r="S295" i="4"/>
  <c r="S296" i="4"/>
  <c r="S297" i="4"/>
  <c r="S298" i="4"/>
  <c r="S299" i="4"/>
  <c r="S300" i="4"/>
  <c r="S301" i="4"/>
  <c r="S302" i="4"/>
  <c r="S303" i="4"/>
  <c r="S304" i="4"/>
  <c r="S305" i="4"/>
  <c r="S306" i="4"/>
  <c r="S307" i="4"/>
  <c r="S308" i="4"/>
  <c r="S309" i="4"/>
  <c r="S310" i="4"/>
  <c r="S311" i="4"/>
  <c r="S312" i="4"/>
  <c r="S313" i="4"/>
  <c r="S314" i="4"/>
  <c r="S315" i="4"/>
  <c r="S316" i="4"/>
  <c r="S317" i="4"/>
  <c r="S318" i="4"/>
  <c r="S319" i="4"/>
  <c r="S320" i="4"/>
  <c r="S321" i="4"/>
  <c r="S322" i="4"/>
  <c r="S323" i="4"/>
  <c r="S324" i="4"/>
  <c r="S325" i="4"/>
  <c r="S326" i="4"/>
  <c r="S327" i="4"/>
  <c r="S328" i="4"/>
  <c r="S329" i="4"/>
  <c r="S330" i="4"/>
  <c r="S331" i="4"/>
  <c r="S332" i="4"/>
  <c r="S333" i="4"/>
  <c r="S334" i="4"/>
  <c r="S335" i="4"/>
  <c r="S336" i="4"/>
  <c r="S337" i="4"/>
  <c r="S338" i="4"/>
  <c r="S339" i="4"/>
  <c r="S340" i="4"/>
  <c r="S341" i="4"/>
  <c r="S342" i="4"/>
  <c r="S343" i="4"/>
  <c r="S344" i="4"/>
  <c r="S345" i="4"/>
  <c r="S346" i="4"/>
  <c r="S347" i="4"/>
  <c r="S348" i="4"/>
  <c r="S349" i="4"/>
  <c r="S350" i="4"/>
  <c r="S351" i="4"/>
  <c r="S352" i="4"/>
  <c r="S353" i="4"/>
  <c r="S354" i="4"/>
  <c r="S355" i="4"/>
  <c r="S356" i="4"/>
  <c r="S357" i="4"/>
  <c r="S358" i="4"/>
  <c r="S359" i="4"/>
  <c r="S360" i="4"/>
  <c r="S361" i="4"/>
  <c r="S362" i="4"/>
  <c r="S363" i="4"/>
  <c r="S364" i="4"/>
  <c r="S365" i="4"/>
  <c r="S366" i="4"/>
  <c r="S367" i="4"/>
  <c r="S368" i="4"/>
  <c r="S369" i="4"/>
  <c r="S370" i="4"/>
  <c r="S371" i="4"/>
  <c r="S372" i="4"/>
  <c r="S373" i="4"/>
  <c r="S374" i="4"/>
  <c r="S375" i="4"/>
  <c r="S376" i="4"/>
  <c r="S377" i="4"/>
  <c r="S378" i="4"/>
  <c r="S379" i="4"/>
  <c r="S380" i="4"/>
  <c r="S381" i="4"/>
  <c r="S382" i="4"/>
  <c r="S383" i="4"/>
  <c r="S384" i="4"/>
  <c r="S385" i="4"/>
  <c r="S386" i="4"/>
  <c r="S387" i="4"/>
  <c r="S388" i="4"/>
  <c r="S389" i="4"/>
  <c r="S390" i="4"/>
  <c r="S391" i="4"/>
  <c r="S392" i="4"/>
  <c r="S393" i="4"/>
  <c r="S394" i="4"/>
  <c r="S395" i="4"/>
  <c r="S396" i="4"/>
  <c r="S397" i="4"/>
  <c r="S398" i="4"/>
  <c r="S399" i="4"/>
  <c r="S400" i="4"/>
  <c r="S401" i="4"/>
  <c r="S402" i="4"/>
  <c r="S403" i="4"/>
  <c r="S404" i="4"/>
  <c r="S405" i="4"/>
  <c r="S406" i="4"/>
  <c r="S407" i="4"/>
  <c r="S408" i="4"/>
  <c r="S409" i="4"/>
  <c r="S410" i="4"/>
  <c r="S411" i="4"/>
  <c r="S412" i="4"/>
  <c r="S413" i="4"/>
  <c r="S414" i="4"/>
  <c r="S415" i="4"/>
  <c r="S416" i="4"/>
  <c r="S417" i="4"/>
  <c r="S418" i="4"/>
  <c r="S419" i="4"/>
  <c r="S420" i="4"/>
  <c r="S421" i="4"/>
  <c r="S422" i="4"/>
  <c r="S423" i="4"/>
  <c r="S424" i="4"/>
  <c r="S425" i="4"/>
  <c r="S426" i="4"/>
  <c r="S427" i="4"/>
  <c r="S428" i="4"/>
  <c r="S429" i="4"/>
  <c r="S430" i="4"/>
  <c r="S431" i="4"/>
  <c r="S432" i="4"/>
  <c r="S433" i="4"/>
  <c r="S434" i="4"/>
  <c r="S435" i="4"/>
  <c r="S436" i="4"/>
  <c r="S437" i="4"/>
  <c r="S438" i="4"/>
  <c r="S439" i="4"/>
  <c r="S440" i="4"/>
  <c r="S441" i="4"/>
  <c r="S442" i="4"/>
  <c r="S443" i="4"/>
  <c r="S444" i="4"/>
  <c r="S445" i="4"/>
  <c r="S446" i="4"/>
  <c r="S447" i="4"/>
  <c r="S448" i="4"/>
  <c r="S449" i="4"/>
  <c r="S450" i="4"/>
  <c r="S451" i="4"/>
  <c r="S452" i="4"/>
  <c r="S453" i="4"/>
  <c r="S454" i="4"/>
  <c r="S455" i="4"/>
  <c r="S456" i="4"/>
  <c r="S457" i="4"/>
  <c r="S458" i="4"/>
  <c r="S459" i="4"/>
  <c r="S460" i="4"/>
  <c r="S461" i="4"/>
  <c r="S462" i="4"/>
  <c r="S463" i="4"/>
  <c r="S464" i="4"/>
  <c r="S465" i="4"/>
  <c r="S466" i="4"/>
  <c r="S467" i="4"/>
  <c r="S468" i="4"/>
  <c r="S469" i="4"/>
  <c r="S470" i="4"/>
  <c r="S471" i="4"/>
  <c r="S472" i="4"/>
  <c r="S473" i="4"/>
  <c r="S474" i="4"/>
  <c r="S475" i="4"/>
  <c r="S476" i="4"/>
  <c r="S477" i="4"/>
  <c r="S478" i="4"/>
  <c r="S479" i="4"/>
  <c r="S480" i="4"/>
  <c r="S481" i="4"/>
  <c r="S482" i="4"/>
  <c r="S483" i="4"/>
  <c r="S484" i="4"/>
  <c r="S485" i="4"/>
  <c r="S486" i="4"/>
  <c r="S487" i="4"/>
  <c r="S488" i="4"/>
  <c r="S489" i="4"/>
  <c r="S490" i="4"/>
  <c r="S491" i="4"/>
  <c r="S492" i="4"/>
  <c r="S493" i="4"/>
  <c r="S494" i="4"/>
  <c r="S495" i="4"/>
  <c r="S496" i="4"/>
  <c r="S497" i="4"/>
  <c r="S3" i="4"/>
  <c r="K13" i="13" l="1"/>
  <c r="L13" i="13" s="1"/>
  <c r="K12" i="10"/>
  <c r="K14" i="12"/>
  <c r="K14" i="16"/>
  <c r="K17" i="15"/>
  <c r="M17" i="15" s="1"/>
  <c r="K12" i="15"/>
  <c r="M12" i="15" s="1"/>
  <c r="K17" i="8"/>
  <c r="M17" i="8" s="1"/>
  <c r="K17" i="10"/>
  <c r="M17" i="10" s="1"/>
  <c r="K13" i="15"/>
  <c r="L13" i="15" s="1"/>
  <c r="K13" i="17"/>
  <c r="M13" i="17" s="1"/>
  <c r="K14" i="9"/>
  <c r="M14" i="9" s="1"/>
  <c r="K17" i="16"/>
  <c r="M17" i="16" s="1"/>
  <c r="L12" i="12"/>
  <c r="M12" i="12"/>
  <c r="K12" i="14"/>
  <c r="L12" i="14" s="1"/>
  <c r="K14" i="6"/>
  <c r="L14" i="6" s="1"/>
  <c r="K12" i="8"/>
  <c r="M12" i="8" s="1"/>
  <c r="K13" i="11"/>
  <c r="M13" i="11" s="1"/>
  <c r="K12" i="17"/>
  <c r="M12" i="17" s="1"/>
  <c r="K13" i="18"/>
  <c r="M13" i="18" s="1"/>
  <c r="K17" i="9"/>
  <c r="M17" i="9" s="1"/>
  <c r="L16" i="18"/>
  <c r="K16" i="12"/>
  <c r="M16" i="12" s="1"/>
  <c r="K15" i="15"/>
  <c r="L15" i="15" s="1"/>
  <c r="K15" i="10"/>
  <c r="L15" i="10" s="1"/>
  <c r="K12" i="6"/>
  <c r="L12" i="6" s="1"/>
  <c r="K13" i="10"/>
  <c r="M13" i="10" s="1"/>
  <c r="K12" i="9"/>
  <c r="L12" i="9" s="1"/>
  <c r="K13" i="8"/>
  <c r="M13" i="8" s="1"/>
  <c r="K14" i="18"/>
  <c r="L14" i="18" s="1"/>
  <c r="K13" i="9"/>
  <c r="L13" i="9" s="1"/>
  <c r="K15" i="17"/>
  <c r="M15" i="17" s="1"/>
  <c r="K16" i="11"/>
  <c r="L16" i="11" s="1"/>
  <c r="K15" i="11"/>
  <c r="M15" i="11" s="1"/>
  <c r="K14" i="10"/>
  <c r="M14" i="10" s="1"/>
  <c r="K13" i="14"/>
  <c r="M13" i="14" s="1"/>
  <c r="K17" i="13"/>
  <c r="M17" i="13" s="1"/>
  <c r="K14" i="17"/>
  <c r="L14" i="17" s="1"/>
  <c r="K15" i="18"/>
  <c r="K16" i="14"/>
  <c r="M16" i="14" s="1"/>
  <c r="K14" i="14"/>
  <c r="M14" i="14" s="1"/>
  <c r="K12" i="16"/>
  <c r="L12" i="16" s="1"/>
  <c r="K16" i="10"/>
  <c r="M16" i="10" s="1"/>
  <c r="L16" i="15"/>
  <c r="M13" i="13"/>
  <c r="H6" i="10"/>
  <c r="H6" i="16"/>
  <c r="K14" i="15"/>
  <c r="M14" i="15" s="1"/>
  <c r="H5" i="14"/>
  <c r="K15" i="12"/>
  <c r="L15" i="12" s="1"/>
  <c r="K12" i="18"/>
  <c r="M12" i="18" s="1"/>
  <c r="H5" i="12"/>
  <c r="H4" i="10"/>
  <c r="K15" i="14"/>
  <c r="M15" i="14" s="1"/>
  <c r="H3" i="12"/>
  <c r="K16" i="16"/>
  <c r="K15" i="16"/>
  <c r="M15" i="16" s="1"/>
  <c r="H6" i="12"/>
  <c r="L12" i="11"/>
  <c r="M12" i="11"/>
  <c r="M16" i="13"/>
  <c r="L16" i="13"/>
  <c r="K17" i="12"/>
  <c r="H6" i="14"/>
  <c r="H3" i="11"/>
  <c r="H3" i="17"/>
  <c r="H6" i="11"/>
  <c r="L13" i="16"/>
  <c r="L14" i="13"/>
  <c r="H6" i="13"/>
  <c r="H3" i="16"/>
  <c r="H4" i="13"/>
  <c r="L17" i="14"/>
  <c r="H4" i="12"/>
  <c r="H5" i="15"/>
  <c r="H3" i="18"/>
  <c r="H6" i="18"/>
  <c r="L13" i="12"/>
  <c r="M13" i="12"/>
  <c r="H4" i="18"/>
  <c r="H4" i="11"/>
  <c r="H5" i="16"/>
  <c r="H5" i="13"/>
  <c r="H4" i="16"/>
  <c r="H5" i="10"/>
  <c r="H4" i="14"/>
  <c r="H3" i="15"/>
  <c r="L15" i="13"/>
  <c r="M15" i="13"/>
  <c r="H3" i="14"/>
  <c r="H3" i="13"/>
  <c r="L16" i="8"/>
  <c r="L17" i="11"/>
  <c r="M17" i="11"/>
  <c r="H4" i="15"/>
  <c r="H6" i="17"/>
  <c r="M12" i="13"/>
  <c r="L12" i="13"/>
  <c r="L14" i="11"/>
  <c r="M14" i="11"/>
  <c r="M17" i="18"/>
  <c r="L17" i="18"/>
  <c r="H5" i="17"/>
  <c r="H3" i="10"/>
  <c r="H5" i="18"/>
  <c r="M17" i="17"/>
  <c r="L17" i="17"/>
  <c r="L16" i="17"/>
  <c r="M16" i="17"/>
  <c r="H4" i="17"/>
  <c r="H5" i="11"/>
  <c r="H6" i="15"/>
  <c r="I6" i="16"/>
  <c r="I4" i="18"/>
  <c r="I3" i="16"/>
  <c r="I4" i="17"/>
  <c r="I5" i="17"/>
  <c r="I5" i="18"/>
  <c r="I6" i="15"/>
  <c r="I3" i="18"/>
  <c r="I6" i="18"/>
  <c r="I4" i="16"/>
  <c r="I3" i="17"/>
  <c r="I6" i="17"/>
  <c r="I3" i="14"/>
  <c r="I6" i="13"/>
  <c r="I5" i="14"/>
  <c r="I5" i="16"/>
  <c r="I5" i="12"/>
  <c r="I3" i="15"/>
  <c r="I4" i="15"/>
  <c r="I5" i="15"/>
  <c r="I4" i="14"/>
  <c r="I6" i="14"/>
  <c r="I6" i="12"/>
  <c r="I5" i="13"/>
  <c r="I3" i="13"/>
  <c r="I3" i="12"/>
  <c r="I4" i="13"/>
  <c r="I6" i="11"/>
  <c r="I5" i="10"/>
  <c r="I4" i="11"/>
  <c r="I4" i="12"/>
  <c r="I4" i="10"/>
  <c r="I5" i="11"/>
  <c r="I3" i="11"/>
  <c r="I3" i="10"/>
  <c r="I6" i="10"/>
  <c r="L15" i="9"/>
  <c r="H3" i="9"/>
  <c r="H6" i="9"/>
  <c r="H4" i="9"/>
  <c r="I6" i="9"/>
  <c r="M16" i="9"/>
  <c r="L16" i="9"/>
  <c r="H5" i="9"/>
  <c r="I3" i="9"/>
  <c r="I5" i="9"/>
  <c r="L15" i="8"/>
  <c r="M14" i="8"/>
  <c r="I4" i="9"/>
  <c r="I5" i="8"/>
  <c r="I3" i="8"/>
  <c r="I4" i="8"/>
  <c r="I6" i="8"/>
  <c r="H3" i="8"/>
  <c r="H5" i="8"/>
  <c r="H4" i="8"/>
  <c r="H6" i="8"/>
  <c r="I3" i="6"/>
  <c r="M17" i="6"/>
  <c r="M15" i="6"/>
  <c r="M16" i="6"/>
  <c r="L16" i="6"/>
  <c r="I4" i="6"/>
  <c r="L13" i="6"/>
  <c r="M13" i="6"/>
  <c r="I5" i="6"/>
  <c r="H5" i="6"/>
  <c r="I6" i="6"/>
  <c r="H6" i="6"/>
  <c r="H3" i="6"/>
  <c r="H4" i="6"/>
  <c r="M12" i="10" l="1"/>
  <c r="L12" i="10"/>
  <c r="M14" i="12"/>
  <c r="L14" i="12"/>
  <c r="L14" i="16"/>
  <c r="M14" i="16"/>
  <c r="L17" i="8"/>
  <c r="L17" i="10"/>
  <c r="L12" i="15"/>
  <c r="M13" i="15"/>
  <c r="L14" i="9"/>
  <c r="L17" i="15"/>
  <c r="L17" i="16"/>
  <c r="L13" i="17"/>
  <c r="L17" i="9"/>
  <c r="L16" i="12"/>
  <c r="M12" i="14"/>
  <c r="L13" i="8"/>
  <c r="M14" i="6"/>
  <c r="L12" i="8"/>
  <c r="M12" i="6"/>
  <c r="M12" i="9"/>
  <c r="M15" i="15"/>
  <c r="L15" i="17"/>
  <c r="L13" i="18"/>
  <c r="L12" i="17"/>
  <c r="L13" i="11"/>
  <c r="L17" i="13"/>
  <c r="M16" i="11"/>
  <c r="M13" i="9"/>
  <c r="L13" i="10"/>
  <c r="L14" i="14"/>
  <c r="M15" i="10"/>
  <c r="L14" i="10"/>
  <c r="M14" i="18"/>
  <c r="L13" i="14"/>
  <c r="M12" i="16"/>
  <c r="L15" i="16"/>
  <c r="M14" i="17"/>
  <c r="L15" i="11"/>
  <c r="L16" i="14"/>
  <c r="L15" i="14"/>
  <c r="L15" i="18"/>
  <c r="M15" i="18"/>
  <c r="L16" i="10"/>
  <c r="L14" i="15"/>
  <c r="L12" i="18"/>
  <c r="M15" i="12"/>
  <c r="M16" i="16"/>
  <c r="L16" i="16"/>
  <c r="L17" i="12"/>
  <c r="M17" i="12"/>
  <c r="O6" i="17"/>
  <c r="O6" i="18"/>
  <c r="O5" i="17"/>
  <c r="O3" i="18"/>
  <c r="O5" i="16"/>
  <c r="O4" i="18"/>
  <c r="O5" i="18"/>
  <c r="O4" i="17"/>
  <c r="O3" i="17"/>
  <c r="O6" i="15"/>
  <c r="O6" i="14"/>
  <c r="O5" i="12"/>
  <c r="O6" i="16"/>
  <c r="O3" i="16"/>
  <c r="O5" i="15"/>
  <c r="O4" i="16"/>
  <c r="O6" i="12"/>
  <c r="O4" i="15"/>
  <c r="O4" i="13"/>
  <c r="O3" i="15"/>
  <c r="O4" i="14"/>
  <c r="O3" i="14"/>
  <c r="O5" i="14"/>
  <c r="O3" i="13"/>
  <c r="O5" i="10"/>
  <c r="O6" i="13"/>
  <c r="O4" i="12"/>
  <c r="O5" i="13"/>
  <c r="O3" i="11"/>
  <c r="O6" i="10"/>
  <c r="O3" i="12"/>
  <c r="O5" i="11"/>
  <c r="O4" i="11"/>
  <c r="O6" i="11"/>
  <c r="O3" i="10"/>
  <c r="O4" i="10"/>
  <c r="O5" i="9"/>
  <c r="O6" i="8"/>
  <c r="O4" i="9"/>
  <c r="O3" i="9"/>
  <c r="O6" i="9"/>
  <c r="O3" i="8"/>
  <c r="O5" i="8"/>
  <c r="O4" i="8"/>
  <c r="O3" i="6"/>
  <c r="O5" i="6"/>
  <c r="O4" i="6"/>
  <c r="O6" i="6"/>
  <c r="Q6" i="18" l="1" a="1"/>
  <c r="Q6" i="18" s="1"/>
  <c r="Y3" i="18" a="1"/>
  <c r="Y3" i="18" s="1"/>
  <c r="Q4" i="18" a="1"/>
  <c r="Q4" i="18" s="1"/>
  <c r="Q5" i="18" a="1"/>
  <c r="Q5" i="18" s="1"/>
  <c r="Y4" i="18" a="1"/>
  <c r="Y4" i="18" s="1"/>
  <c r="Y5" i="18" a="1"/>
  <c r="Y5" i="18" s="1"/>
  <c r="Q3" i="18" a="1"/>
  <c r="Q3" i="18" s="1"/>
  <c r="Y6" i="18" a="1"/>
  <c r="Y6" i="18" s="1"/>
  <c r="Q5" i="17" a="1"/>
  <c r="Q5" i="17" s="1"/>
  <c r="Q4" i="17" a="1"/>
  <c r="Q4" i="17" s="1"/>
  <c r="Q3" i="17" a="1"/>
  <c r="Q3" i="17" s="1"/>
  <c r="Y6" i="17" a="1"/>
  <c r="Y6" i="17" s="1"/>
  <c r="Y3" i="17" a="1"/>
  <c r="Y3" i="17" s="1"/>
  <c r="Y4" i="17" a="1"/>
  <c r="Y4" i="17" s="1"/>
  <c r="Q6" i="17" a="1"/>
  <c r="Q6" i="17" s="1"/>
  <c r="Y5" i="17" a="1"/>
  <c r="Y5" i="17" s="1"/>
  <c r="Q3" i="16" a="1"/>
  <c r="Q3" i="16" s="1"/>
  <c r="Y6" i="16" a="1"/>
  <c r="Y6" i="16" s="1"/>
  <c r="Y4" i="16" a="1"/>
  <c r="Y4" i="16" s="1"/>
  <c r="Y5" i="16" a="1"/>
  <c r="Y5" i="16" s="1"/>
  <c r="Q4" i="16" a="1"/>
  <c r="Q4" i="16" s="1"/>
  <c r="Q5" i="16" a="1"/>
  <c r="Q5" i="16" s="1"/>
  <c r="Q6" i="16" a="1"/>
  <c r="Q6" i="16" s="1"/>
  <c r="Y3" i="16" a="1"/>
  <c r="Y3" i="16" s="1"/>
  <c r="Y3" i="15" a="1"/>
  <c r="Y3" i="15" s="1"/>
  <c r="Q3" i="15" a="1"/>
  <c r="Q3" i="15" s="1"/>
  <c r="Q5" i="15" a="1"/>
  <c r="Q5" i="15" s="1"/>
  <c r="Y6" i="15" a="1"/>
  <c r="Y6" i="15" s="1"/>
  <c r="Q4" i="15" a="1"/>
  <c r="Q4" i="15" s="1"/>
  <c r="Q6" i="15" a="1"/>
  <c r="Q6" i="15" s="1"/>
  <c r="Y5" i="15" a="1"/>
  <c r="Y5" i="15" s="1"/>
  <c r="Y4" i="15" a="1"/>
  <c r="Y4" i="15" s="1"/>
  <c r="Y4" i="14" a="1"/>
  <c r="Y4" i="14" s="1"/>
  <c r="Y6" i="14" a="1"/>
  <c r="Y6" i="14" s="1"/>
  <c r="Y3" i="14" a="1"/>
  <c r="Y3" i="14" s="1"/>
  <c r="Q3" i="14" a="1"/>
  <c r="Q3" i="14" s="1"/>
  <c r="Q5" i="14" a="1"/>
  <c r="Q5" i="14" s="1"/>
  <c r="Q4" i="14" a="1"/>
  <c r="Q4" i="14" s="1"/>
  <c r="Q6" i="14" a="1"/>
  <c r="Q6" i="14" s="1"/>
  <c r="Y5" i="14" a="1"/>
  <c r="Y5" i="14" s="1"/>
  <c r="Y4" i="11" a="1"/>
  <c r="Y4" i="11" s="1"/>
  <c r="Q3" i="11" a="1"/>
  <c r="Q3" i="11" s="1"/>
  <c r="Q6" i="11" a="1"/>
  <c r="Q6" i="11" s="1"/>
  <c r="Q6" i="13" a="1"/>
  <c r="Q6" i="13" s="1"/>
  <c r="Q4" i="13" a="1"/>
  <c r="Q4" i="13" s="1"/>
  <c r="Q5" i="13" a="1"/>
  <c r="Q5" i="13" s="1"/>
  <c r="Y3" i="13" a="1"/>
  <c r="Y3" i="13" s="1"/>
  <c r="Y4" i="13" a="1"/>
  <c r="Y4" i="13" s="1"/>
  <c r="Y5" i="13" a="1"/>
  <c r="Y5" i="13" s="1"/>
  <c r="Y6" i="13" a="1"/>
  <c r="Y6" i="13" s="1"/>
  <c r="Q3" i="13" a="1"/>
  <c r="Q3" i="13" s="1"/>
  <c r="Q4" i="11" a="1"/>
  <c r="Q4" i="11" s="1"/>
  <c r="Y5" i="11" a="1"/>
  <c r="Y5" i="11" s="1"/>
  <c r="Y3" i="11" a="1"/>
  <c r="Y3" i="11" s="1"/>
  <c r="Y6" i="11" a="1"/>
  <c r="Y6" i="11" s="1"/>
  <c r="Q3" i="12" a="1"/>
  <c r="Q3" i="12" s="1"/>
  <c r="Y4" i="12" a="1"/>
  <c r="Y4" i="12" s="1"/>
  <c r="Y6" i="12" a="1"/>
  <c r="Y6" i="12" s="1"/>
  <c r="Q4" i="12" a="1"/>
  <c r="Q4" i="12" s="1"/>
  <c r="Y3" i="12" a="1"/>
  <c r="Y3" i="12" s="1"/>
  <c r="Y5" i="12" a="1"/>
  <c r="Y5" i="12" s="1"/>
  <c r="Q5" i="12" a="1"/>
  <c r="Q5" i="12" s="1"/>
  <c r="Q6" i="12" a="1"/>
  <c r="Q6" i="12" s="1"/>
  <c r="Q5" i="11" a="1"/>
  <c r="Q5" i="11" s="1"/>
  <c r="Y5" i="10" a="1"/>
  <c r="Y5" i="10" s="1"/>
  <c r="Y6" i="10" a="1"/>
  <c r="Y6" i="10" s="1"/>
  <c r="Y4" i="10" a="1"/>
  <c r="Y4" i="10" s="1"/>
  <c r="Y3" i="10" a="1"/>
  <c r="Y3" i="10" s="1"/>
  <c r="Q5" i="10" a="1"/>
  <c r="Q5" i="10" s="1"/>
  <c r="Q4" i="10" a="1"/>
  <c r="Q4" i="10" s="1"/>
  <c r="Q6" i="10" a="1"/>
  <c r="Q6" i="10" s="1"/>
  <c r="Q3" i="10" a="1"/>
  <c r="Q3" i="10" s="1"/>
  <c r="Y4" i="8" a="1"/>
  <c r="Y4" i="8" s="1"/>
  <c r="Y6" i="9" a="1"/>
  <c r="Y6" i="9" s="1"/>
  <c r="Y4" i="9" a="1"/>
  <c r="Y4" i="9" s="1"/>
  <c r="Y5" i="9" a="1"/>
  <c r="Y5" i="9" s="1"/>
  <c r="Y3" i="9" a="1"/>
  <c r="Y3" i="9" s="1"/>
  <c r="Q6" i="9" a="1"/>
  <c r="Q6" i="9" s="1"/>
  <c r="Q5" i="9" a="1"/>
  <c r="Q5" i="9" s="1"/>
  <c r="Q4" i="9" a="1"/>
  <c r="Q4" i="9" s="1"/>
  <c r="Q3" i="9" a="1"/>
  <c r="Q3" i="9" s="1"/>
  <c r="Q3" i="8" a="1"/>
  <c r="Q3" i="8" s="1"/>
  <c r="Q6" i="8" a="1"/>
  <c r="Q6" i="8" s="1"/>
  <c r="Q4" i="8" a="1"/>
  <c r="Q4" i="8" s="1"/>
  <c r="Y5" i="8" a="1"/>
  <c r="Y5" i="8" s="1"/>
  <c r="Q5" i="8" a="1"/>
  <c r="Q5" i="8" s="1"/>
  <c r="Y6" i="8" a="1"/>
  <c r="Y6" i="8" s="1"/>
  <c r="Y3" i="8" a="1"/>
  <c r="Y3" i="8" s="1"/>
  <c r="Y6" i="6" a="1"/>
  <c r="Y6" i="6" s="1"/>
  <c r="Y5" i="6" a="1"/>
  <c r="Y5" i="6" s="1"/>
  <c r="Y4" i="6" a="1"/>
  <c r="Y4" i="6" s="1"/>
  <c r="Y3" i="6" a="1"/>
  <c r="Y3" i="6" s="1"/>
  <c r="Q6" i="6" a="1"/>
  <c r="Q6" i="6" s="1"/>
  <c r="Q5" i="6" a="1"/>
  <c r="Q5" i="6" s="1"/>
  <c r="Q4" i="6" a="1"/>
  <c r="Q4" i="6" s="1"/>
  <c r="Q3" i="6" a="1"/>
  <c r="Q3" i="6" s="1"/>
  <c r="H11" i="5"/>
  <c r="K2" i="5"/>
  <c r="I17" i="5"/>
  <c r="K10" i="5"/>
  <c r="J2" i="5"/>
  <c r="H17" i="5"/>
  <c r="K9" i="5"/>
  <c r="I14" i="5"/>
  <c r="H16" i="5"/>
  <c r="J9" i="5"/>
  <c r="I5" i="5"/>
  <c r="J15" i="5"/>
  <c r="H15" i="5"/>
  <c r="K8" i="5"/>
  <c r="I4" i="5"/>
  <c r="J14" i="5"/>
  <c r="I10" i="5"/>
  <c r="J8" i="5"/>
  <c r="H5" i="5"/>
  <c r="K16" i="5"/>
  <c r="H10" i="5"/>
  <c r="I8" i="5"/>
  <c r="H4" i="5"/>
  <c r="K4" i="5"/>
  <c r="E8" i="5"/>
  <c r="E11" i="5"/>
  <c r="Q21" i="5"/>
  <c r="H23" i="5"/>
  <c r="K17" i="5"/>
  <c r="N21" i="5"/>
  <c r="O2" i="5"/>
  <c r="O8" i="5"/>
  <c r="Q17" i="5"/>
  <c r="N5" i="5"/>
  <c r="I21" i="5"/>
  <c r="B2" i="5"/>
  <c r="E2" i="5"/>
  <c r="C3" i="5"/>
  <c r="B21" i="5"/>
  <c r="C15" i="5"/>
  <c r="P22" i="5"/>
  <c r="Q9" i="5"/>
  <c r="Q23" i="5"/>
  <c r="H14" i="5"/>
  <c r="C14" i="5"/>
  <c r="C21" i="5"/>
  <c r="O20" i="5"/>
  <c r="D16" i="5"/>
  <c r="P23" i="5"/>
  <c r="E4" i="5"/>
  <c r="D5" i="5"/>
  <c r="P8" i="5"/>
  <c r="P4" i="5"/>
  <c r="E5" i="5"/>
  <c r="C23" i="5"/>
  <c r="Q10" i="5"/>
  <c r="J10" i="5"/>
  <c r="O23" i="5"/>
  <c r="E16" i="5"/>
  <c r="I16" i="5"/>
  <c r="K21" i="5"/>
  <c r="D8" i="5"/>
  <c r="E10" i="5"/>
  <c r="B8" i="5"/>
  <c r="Q8" i="5"/>
  <c r="Q22" i="5"/>
  <c r="N8" i="5"/>
  <c r="P11" i="5"/>
  <c r="P20" i="5"/>
  <c r="N2" i="5"/>
  <c r="H8" i="5"/>
  <c r="D2" i="5"/>
  <c r="D4" i="5"/>
  <c r="C5" i="5"/>
  <c r="E22" i="5"/>
  <c r="D15" i="5"/>
  <c r="O9" i="5"/>
  <c r="O14" i="5"/>
  <c r="Q3" i="5"/>
  <c r="D20" i="5"/>
  <c r="E14" i="5"/>
  <c r="B17" i="5"/>
  <c r="O5" i="5"/>
  <c r="E17" i="5"/>
  <c r="Q15" i="5"/>
  <c r="H2" i="5"/>
  <c r="C20" i="5"/>
  <c r="C17" i="5"/>
  <c r="H3" i="5"/>
  <c r="I2" i="5"/>
  <c r="O21" i="5"/>
  <c r="N4" i="5"/>
  <c r="E9" i="5"/>
  <c r="K5" i="5"/>
  <c r="I15" i="5"/>
  <c r="B16" i="5"/>
  <c r="J17" i="5"/>
  <c r="K14" i="5"/>
  <c r="J21" i="5"/>
  <c r="H21" i="5"/>
  <c r="B14" i="5"/>
  <c r="K23" i="5"/>
  <c r="O15" i="5"/>
  <c r="O11" i="5"/>
  <c r="P17" i="5"/>
  <c r="O4" i="5"/>
  <c r="P5" i="5"/>
  <c r="H20" i="5"/>
  <c r="E3" i="5"/>
  <c r="E20" i="5"/>
  <c r="C22" i="5"/>
  <c r="B23" i="5"/>
  <c r="D17" i="5"/>
  <c r="D10" i="5"/>
  <c r="K11" i="5"/>
  <c r="N14" i="5"/>
  <c r="C16" i="5"/>
  <c r="B20" i="5"/>
  <c r="O3" i="5"/>
  <c r="J22" i="5"/>
  <c r="E15" i="5"/>
  <c r="N20" i="5"/>
  <c r="C2" i="5"/>
  <c r="D22" i="5"/>
  <c r="P14" i="5"/>
  <c r="D23" i="5"/>
  <c r="H9" i="5"/>
  <c r="I22" i="5"/>
  <c r="D11" i="5"/>
  <c r="J3" i="5"/>
  <c r="P9" i="5"/>
  <c r="C4" i="5"/>
  <c r="D3" i="5"/>
  <c r="J4" i="5"/>
  <c r="E21" i="5"/>
  <c r="O17" i="5"/>
  <c r="I3" i="5"/>
  <c r="B3" i="5"/>
  <c r="N17" i="5"/>
  <c r="Q2" i="5"/>
  <c r="B5" i="5"/>
  <c r="N3" i="5"/>
  <c r="Q4" i="5"/>
  <c r="J11" i="5"/>
  <c r="J5" i="5"/>
  <c r="C8" i="5"/>
  <c r="Q5" i="5"/>
  <c r="I11" i="5"/>
  <c r="O10" i="5"/>
  <c r="O16" i="5"/>
  <c r="N11" i="5"/>
  <c r="J16" i="5"/>
  <c r="D21" i="5"/>
  <c r="I9" i="5"/>
  <c r="B22" i="5"/>
  <c r="B9" i="5"/>
  <c r="K15" i="5"/>
  <c r="P21" i="5"/>
  <c r="N10" i="5"/>
  <c r="B11" i="5"/>
  <c r="Q14" i="5"/>
  <c r="N9" i="5"/>
  <c r="P15" i="5"/>
  <c r="C9" i="5"/>
  <c r="J23" i="5"/>
  <c r="I20" i="5"/>
  <c r="H22" i="5"/>
  <c r="K3" i="5"/>
  <c r="P10" i="5"/>
  <c r="Q11" i="5"/>
  <c r="K20" i="5"/>
  <c r="N22" i="5"/>
  <c r="C11" i="5"/>
  <c r="K22" i="5"/>
  <c r="I23" i="5"/>
  <c r="Q20" i="5"/>
  <c r="N15" i="5"/>
  <c r="N23" i="5"/>
  <c r="B4" i="5"/>
  <c r="E23" i="5"/>
  <c r="D9" i="5"/>
  <c r="J20" i="5"/>
  <c r="P3" i="5"/>
  <c r="C10" i="5"/>
  <c r="B10" i="5"/>
  <c r="O22" i="5"/>
  <c r="Q16" i="5"/>
  <c r="P16" i="5"/>
  <c r="P2" i="5"/>
  <c r="N16" i="5"/>
  <c r="D14" i="5"/>
  <c r="B15" i="5"/>
  <c r="C12" i="2"/>
  <c r="C3" i="2"/>
  <c r="C4" i="2"/>
  <c r="C32" i="2"/>
  <c r="C22" i="2"/>
  <c r="C52" i="2"/>
  <c r="C42" i="2"/>
  <c r="C13" i="2"/>
  <c r="C49" i="2"/>
  <c r="C21" i="2"/>
  <c r="C24" i="2"/>
  <c r="C16" i="2"/>
  <c r="C18" i="2"/>
  <c r="C17" i="2"/>
  <c r="C31" i="2"/>
  <c r="C34" i="2"/>
  <c r="C46" i="2"/>
  <c r="C48" i="2"/>
  <c r="C43" i="2"/>
  <c r="C27" i="2"/>
  <c r="C38" i="2"/>
  <c r="C7" i="2"/>
  <c r="C53" i="2"/>
  <c r="C57" i="2"/>
  <c r="C19" i="2"/>
  <c r="C37" i="2"/>
  <c r="C33" i="2"/>
  <c r="C23" i="2"/>
  <c r="C47" i="2"/>
  <c r="C9" i="2"/>
  <c r="C58" i="2"/>
  <c r="C54" i="2"/>
  <c r="C1" i="2"/>
  <c r="C2" i="2"/>
  <c r="C6" i="2"/>
  <c r="C8" i="2"/>
  <c r="C29" i="2"/>
  <c r="C39" i="2"/>
  <c r="C36" i="2"/>
  <c r="C11" i="2"/>
  <c r="C14" i="2"/>
  <c r="C26" i="2"/>
  <c r="C28" i="2"/>
  <c r="C59" i="2"/>
  <c r="C41" i="2"/>
  <c r="C44" i="2"/>
  <c r="C56" i="2"/>
  <c r="C51" i="2"/>
  <c r="R3" i="18" l="1"/>
  <c r="S3" i="18" s="1"/>
  <c r="R6" i="17"/>
  <c r="S6" i="17" s="1"/>
  <c r="R5" i="18"/>
  <c r="S5" i="18" s="1"/>
  <c r="R4" i="18"/>
  <c r="S4" i="18" s="1"/>
  <c r="R6" i="18"/>
  <c r="S6" i="18" s="1"/>
  <c r="R4" i="16"/>
  <c r="S4" i="16" s="1"/>
  <c r="R3" i="17"/>
  <c r="S3" i="17" s="1"/>
  <c r="R4" i="17"/>
  <c r="S4" i="17" s="1"/>
  <c r="R5" i="17"/>
  <c r="S5" i="17" s="1"/>
  <c r="R6" i="16"/>
  <c r="S6" i="16" s="1"/>
  <c r="R5" i="16"/>
  <c r="S5" i="16" s="1"/>
  <c r="R5" i="15"/>
  <c r="S5" i="15" s="1"/>
  <c r="R3" i="16"/>
  <c r="S3" i="16" s="1"/>
  <c r="R4" i="11"/>
  <c r="S4" i="11" s="1"/>
  <c r="R6" i="15"/>
  <c r="S6" i="15" s="1"/>
  <c r="R6" i="14"/>
  <c r="S6" i="14" s="1"/>
  <c r="R4" i="15"/>
  <c r="S4" i="15" s="1"/>
  <c r="R3" i="15"/>
  <c r="S3" i="15" s="1"/>
  <c r="R4" i="14"/>
  <c r="S4" i="14" s="1"/>
  <c r="R5" i="14"/>
  <c r="S5" i="14" s="1"/>
  <c r="R5" i="13"/>
  <c r="S5" i="13" s="1"/>
  <c r="R3" i="14"/>
  <c r="S3" i="14" s="1"/>
  <c r="R5" i="11"/>
  <c r="S5" i="11" s="1"/>
  <c r="R3" i="13"/>
  <c r="S3" i="13" s="1"/>
  <c r="R3" i="12"/>
  <c r="S3" i="12" s="1"/>
  <c r="R4" i="13"/>
  <c r="S4" i="13" s="1"/>
  <c r="R6" i="13"/>
  <c r="S6" i="13" s="1"/>
  <c r="R6" i="11"/>
  <c r="S6" i="11" s="1"/>
  <c r="R4" i="12"/>
  <c r="S4" i="12" s="1"/>
  <c r="R6" i="12"/>
  <c r="S6" i="12" s="1"/>
  <c r="R5" i="12"/>
  <c r="S5" i="12" s="1"/>
  <c r="R3" i="11"/>
  <c r="S3" i="11" s="1"/>
  <c r="R6" i="10"/>
  <c r="S6" i="10" s="1"/>
  <c r="R3" i="10"/>
  <c r="S3" i="10" s="1"/>
  <c r="R4" i="10"/>
  <c r="S4" i="10" s="1"/>
  <c r="R5" i="10"/>
  <c r="S5" i="10" s="1"/>
  <c r="R3" i="9"/>
  <c r="S3" i="9" s="1"/>
  <c r="R4" i="9"/>
  <c r="S4" i="9" s="1"/>
  <c r="R5" i="9"/>
  <c r="S5" i="9" s="1"/>
  <c r="R6" i="9"/>
  <c r="S6" i="9" s="1"/>
  <c r="R5" i="8"/>
  <c r="S5" i="8" s="1"/>
  <c r="R4" i="8"/>
  <c r="S4" i="8" s="1"/>
  <c r="R6" i="8"/>
  <c r="S6" i="8" s="1"/>
  <c r="R3" i="8"/>
  <c r="S3" i="8" s="1"/>
  <c r="R3" i="6"/>
  <c r="S3" i="6" s="1"/>
  <c r="R4" i="6"/>
  <c r="S4" i="6" s="1"/>
  <c r="R5" i="6"/>
  <c r="S5" i="6" s="1"/>
  <c r="R6" i="6"/>
  <c r="S6" i="6" s="1"/>
  <c r="U6" i="18" l="1" a="1"/>
  <c r="U6" i="18" s="1"/>
  <c r="U3" i="18" a="1"/>
  <c r="U3" i="18" s="1"/>
  <c r="U5" i="18" a="1"/>
  <c r="U5" i="18" s="1"/>
  <c r="U4" i="18" a="1"/>
  <c r="U4" i="18" s="1"/>
  <c r="U3" i="17" a="1"/>
  <c r="U3" i="17" s="1"/>
  <c r="U5" i="17" a="1"/>
  <c r="U5" i="17" s="1"/>
  <c r="U6" i="17" a="1"/>
  <c r="U6" i="17" s="1"/>
  <c r="U4" i="17" a="1"/>
  <c r="U4" i="17" s="1"/>
  <c r="U4" i="16" a="1"/>
  <c r="U4" i="16" s="1"/>
  <c r="U3" i="16" a="1"/>
  <c r="U3" i="16" s="1"/>
  <c r="U6" i="16" a="1"/>
  <c r="U6" i="16" s="1"/>
  <c r="U5" i="16" a="1"/>
  <c r="U5" i="16" s="1"/>
  <c r="U5" i="15" a="1"/>
  <c r="U5" i="15" s="1"/>
  <c r="U3" i="15" a="1"/>
  <c r="U3" i="15" s="1"/>
  <c r="U4" i="15" a="1"/>
  <c r="U4" i="15" s="1"/>
  <c r="U6" i="15" a="1"/>
  <c r="U6" i="15" s="1"/>
  <c r="U5" i="12" a="1"/>
  <c r="U5" i="12" s="1"/>
  <c r="U5" i="14" a="1"/>
  <c r="U5" i="14" s="1"/>
  <c r="U3" i="14" a="1"/>
  <c r="U3" i="14" s="1"/>
  <c r="U4" i="14" a="1"/>
  <c r="U4" i="14" s="1"/>
  <c r="U6" i="14" a="1"/>
  <c r="U6" i="14" s="1"/>
  <c r="U3" i="12" a="1"/>
  <c r="U3" i="12" s="1"/>
  <c r="U6" i="11" a="1"/>
  <c r="U6" i="11" s="1"/>
  <c r="U4" i="12" a="1"/>
  <c r="U4" i="12" s="1"/>
  <c r="U6" i="12" a="1"/>
  <c r="U6" i="12" s="1"/>
  <c r="U3" i="13" a="1"/>
  <c r="U3" i="13" s="1"/>
  <c r="U5" i="13" a="1"/>
  <c r="U5" i="13" s="1"/>
  <c r="U4" i="13" a="1"/>
  <c r="U4" i="13" s="1"/>
  <c r="U6" i="13" a="1"/>
  <c r="U6" i="13" s="1"/>
  <c r="U3" i="11" a="1"/>
  <c r="U3" i="11" s="1"/>
  <c r="U5" i="11" a="1"/>
  <c r="U5" i="11" s="1"/>
  <c r="U4" i="11" a="1"/>
  <c r="U4" i="11" s="1"/>
  <c r="U6" i="10" a="1"/>
  <c r="U6" i="10" s="1"/>
  <c r="U4" i="10" a="1"/>
  <c r="U4" i="10" s="1"/>
  <c r="U5" i="10" a="1"/>
  <c r="U5" i="10" s="1"/>
  <c r="U3" i="10" a="1"/>
  <c r="U3" i="10" s="1"/>
  <c r="U6" i="9" a="1"/>
  <c r="U6" i="9" s="1"/>
  <c r="U5" i="9" a="1"/>
  <c r="U5" i="9" s="1"/>
  <c r="U4" i="9" a="1"/>
  <c r="U4" i="9" s="1"/>
  <c r="U3" i="9" a="1"/>
  <c r="U3" i="9" s="1"/>
  <c r="U4" i="8" a="1"/>
  <c r="U4" i="8" s="1"/>
  <c r="U3" i="8" a="1"/>
  <c r="U3" i="8" s="1"/>
  <c r="U5" i="8" a="1"/>
  <c r="U5" i="8" s="1"/>
  <c r="U6" i="8" a="1"/>
  <c r="U6" i="8" s="1"/>
  <c r="U6" i="6" a="1"/>
  <c r="U6" i="6" s="1"/>
  <c r="U3" i="6" a="1"/>
  <c r="U3" i="6" s="1"/>
  <c r="U4" i="6" a="1"/>
  <c r="U4" i="6" s="1"/>
  <c r="U5" i="6" a="1"/>
  <c r="U5" i="6" s="1"/>
  <c r="V4" i="18" l="1"/>
  <c r="W4" i="18" s="1"/>
  <c r="V4" i="17"/>
  <c r="W4" i="17" s="1"/>
  <c r="V3" i="18"/>
  <c r="W3" i="18" s="1"/>
  <c r="V5" i="18"/>
  <c r="W5" i="18" s="1"/>
  <c r="V5" i="16"/>
  <c r="W5" i="16" s="1"/>
  <c r="V6" i="18"/>
  <c r="W6" i="18" s="1"/>
  <c r="Z6" i="18" s="1"/>
  <c r="AA6" i="18" s="1"/>
  <c r="V6" i="17"/>
  <c r="W6" i="17" s="1"/>
  <c r="V5" i="17"/>
  <c r="W5" i="17" s="1"/>
  <c r="Z5" i="17" s="1"/>
  <c r="AA5" i="17" s="1"/>
  <c r="V3" i="17"/>
  <c r="W3" i="17" s="1"/>
  <c r="V6" i="15"/>
  <c r="W6" i="15" s="1"/>
  <c r="V3" i="12"/>
  <c r="W3" i="12" s="1"/>
  <c r="V6" i="16"/>
  <c r="W6" i="16" s="1"/>
  <c r="V3" i="16"/>
  <c r="W3" i="16" s="1"/>
  <c r="V4" i="16"/>
  <c r="W4" i="16" s="1"/>
  <c r="V3" i="11"/>
  <c r="W3" i="11" s="1"/>
  <c r="V6" i="14"/>
  <c r="W6" i="14" s="1"/>
  <c r="V4" i="15"/>
  <c r="W4" i="15" s="1"/>
  <c r="V3" i="15"/>
  <c r="W3" i="15" s="1"/>
  <c r="V5" i="15"/>
  <c r="W5" i="15" s="1"/>
  <c r="Z5" i="15" s="1"/>
  <c r="AA5" i="15" s="1"/>
  <c r="V5" i="12"/>
  <c r="W5" i="12" s="1"/>
  <c r="Z5" i="12" s="1"/>
  <c r="AA5" i="12" s="1"/>
  <c r="V6" i="12"/>
  <c r="W6" i="12" s="1"/>
  <c r="V4" i="14"/>
  <c r="W4" i="14" s="1"/>
  <c r="V3" i="14"/>
  <c r="W3" i="14" s="1"/>
  <c r="V5" i="14"/>
  <c r="W5" i="14" s="1"/>
  <c r="V6" i="13"/>
  <c r="W6" i="13" s="1"/>
  <c r="V4" i="13"/>
  <c r="W4" i="13" s="1"/>
  <c r="V5" i="13"/>
  <c r="W5" i="13" s="1"/>
  <c r="V3" i="13"/>
  <c r="W3" i="13" s="1"/>
  <c r="Z3" i="13" s="1"/>
  <c r="AA3" i="13" s="1"/>
  <c r="V4" i="12"/>
  <c r="W4" i="12" s="1"/>
  <c r="V3" i="10"/>
  <c r="W3" i="10" s="1"/>
  <c r="V4" i="11"/>
  <c r="W4" i="11" s="1"/>
  <c r="V6" i="11"/>
  <c r="W6" i="11" s="1"/>
  <c r="V5" i="11"/>
  <c r="W5" i="11" s="1"/>
  <c r="V5" i="10"/>
  <c r="W5" i="10" s="1"/>
  <c r="V4" i="10"/>
  <c r="W4" i="10" s="1"/>
  <c r="V6" i="10"/>
  <c r="W6" i="10" s="1"/>
  <c r="V6" i="8"/>
  <c r="W6" i="8" s="1"/>
  <c r="V3" i="9"/>
  <c r="W3" i="9" s="1"/>
  <c r="Z3" i="9" s="1"/>
  <c r="AA3" i="9" s="1"/>
  <c r="V4" i="9"/>
  <c r="W4" i="9" s="1"/>
  <c r="V5" i="9"/>
  <c r="W5" i="9" s="1"/>
  <c r="V6" i="9"/>
  <c r="W6" i="9" s="1"/>
  <c r="V5" i="8"/>
  <c r="W5" i="8" s="1"/>
  <c r="V3" i="8"/>
  <c r="W3" i="8" s="1"/>
  <c r="V4" i="8"/>
  <c r="W4" i="8" s="1"/>
  <c r="V6" i="6"/>
  <c r="W6" i="6" s="1"/>
  <c r="V4" i="6"/>
  <c r="W4" i="6" s="1"/>
  <c r="V5" i="6"/>
  <c r="W5" i="6" s="1"/>
  <c r="V3" i="6"/>
  <c r="W3" i="6" s="1"/>
  <c r="Z3" i="12" l="1"/>
  <c r="AA3" i="12" s="1"/>
  <c r="Z4" i="16"/>
  <c r="AA4" i="16" s="1"/>
  <c r="Z6" i="12"/>
  <c r="AA6" i="12" s="1"/>
  <c r="Z5" i="14"/>
  <c r="AA5" i="14" s="1"/>
  <c r="Z6" i="13"/>
  <c r="AA6" i="13" s="1"/>
  <c r="Z4" i="13"/>
  <c r="AA4" i="13" s="1"/>
  <c r="Z5" i="13"/>
  <c r="AA5" i="13" s="1"/>
  <c r="Z4" i="12"/>
  <c r="AA4" i="12" s="1"/>
  <c r="Z6" i="11"/>
  <c r="AA6" i="11" s="1"/>
  <c r="Z4" i="9"/>
  <c r="AA4" i="9" s="1"/>
  <c r="Z5" i="9"/>
  <c r="AA5" i="9" s="1"/>
  <c r="Z6" i="9"/>
  <c r="AA6" i="9" s="1"/>
  <c r="Z5" i="8"/>
  <c r="AA5" i="8" s="1"/>
  <c r="Z4" i="18"/>
  <c r="AA4" i="18" s="1"/>
  <c r="Z3" i="18"/>
  <c r="AA3" i="18" s="1"/>
  <c r="Z5" i="18"/>
  <c r="AA5" i="18" s="1"/>
  <c r="AK6" i="18" s="1" a="1"/>
  <c r="AK6" i="18" s="1"/>
  <c r="Z3" i="10"/>
  <c r="AA3" i="10" s="1"/>
  <c r="Z5" i="10"/>
  <c r="AA5" i="10" s="1"/>
  <c r="Z6" i="8"/>
  <c r="AA6" i="8" s="1"/>
  <c r="Z3" i="17"/>
  <c r="AA3" i="17" s="1"/>
  <c r="Z6" i="17"/>
  <c r="AA6" i="17" s="1"/>
  <c r="Z4" i="17"/>
  <c r="AA4" i="17" s="1"/>
  <c r="Z6" i="16"/>
  <c r="AA6" i="16" s="1"/>
  <c r="Z3" i="16"/>
  <c r="AA3" i="16" s="1"/>
  <c r="Z5" i="16"/>
  <c r="AA5" i="16" s="1"/>
  <c r="Z4" i="15"/>
  <c r="AA4" i="15" s="1"/>
  <c r="Z6" i="15"/>
  <c r="AA6" i="15" s="1"/>
  <c r="Z3" i="15"/>
  <c r="AA3" i="15" s="1"/>
  <c r="Z3" i="14"/>
  <c r="AA3" i="14" s="1"/>
  <c r="Z4" i="14"/>
  <c r="AA4" i="14" s="1"/>
  <c r="Z6" i="14"/>
  <c r="AA6" i="14" s="1"/>
  <c r="Z5" i="11"/>
  <c r="AA5" i="11" s="1"/>
  <c r="Z4" i="11"/>
  <c r="AA4" i="11" s="1"/>
  <c r="Z6" i="10"/>
  <c r="AA6" i="10" s="1"/>
  <c r="Z4" i="10"/>
  <c r="AA4" i="10" s="1"/>
  <c r="Z3" i="11"/>
  <c r="AA3" i="11" s="1"/>
  <c r="Z4" i="8"/>
  <c r="AA4" i="8" s="1"/>
  <c r="Z3" i="8"/>
  <c r="AA3" i="8" s="1"/>
  <c r="Z3" i="6"/>
  <c r="AA3" i="6" s="1"/>
  <c r="Z4" i="6"/>
  <c r="AA4" i="6" s="1"/>
  <c r="Z5" i="6"/>
  <c r="AA5" i="6" s="1"/>
  <c r="Z6" i="6"/>
  <c r="AA6" i="6" s="1"/>
  <c r="AK5" i="12" l="1" a="1"/>
  <c r="AK5" i="12" s="1"/>
  <c r="AC3" i="9" a="1"/>
  <c r="AC3" i="9" s="1"/>
  <c r="AG3" i="18" a="1"/>
  <c r="AG3" i="18" s="1"/>
  <c r="AK5" i="13" a="1"/>
  <c r="AK5" i="13" s="1"/>
  <c r="AK3" i="13" a="1"/>
  <c r="AK3" i="13" s="1"/>
  <c r="AC6" i="18" a="1"/>
  <c r="AC6" i="18" s="1"/>
  <c r="AG5" i="12" a="1"/>
  <c r="AG5" i="12" s="1"/>
  <c r="AC5" i="12" a="1"/>
  <c r="AC5" i="12" s="1"/>
  <c r="AG3" i="12" a="1"/>
  <c r="AG3" i="12" s="1"/>
  <c r="AK3" i="9" a="1"/>
  <c r="AK3" i="9" s="1"/>
  <c r="AG3" i="9" a="1"/>
  <c r="AG3" i="9" s="1"/>
  <c r="AG6" i="18" a="1"/>
  <c r="AG6" i="18" s="1"/>
  <c r="AG4" i="18" a="1"/>
  <c r="AG4" i="18" s="1"/>
  <c r="AG3" i="13" a="1"/>
  <c r="AG3" i="13" s="1"/>
  <c r="AC3" i="13" a="1"/>
  <c r="AC3" i="13" s="1"/>
  <c r="AC6" i="13" a="1"/>
  <c r="AC6" i="13" s="1"/>
  <c r="AC3" i="12" a="1"/>
  <c r="AC3" i="12" s="1"/>
  <c r="AK3" i="12" a="1"/>
  <c r="AK3" i="12" s="1"/>
  <c r="AC6" i="12" a="1"/>
  <c r="AC6" i="12" s="1"/>
  <c r="AG6" i="12" a="1"/>
  <c r="AG6" i="12" s="1"/>
  <c r="AK6" i="12" a="1"/>
  <c r="AK6" i="12" s="1"/>
  <c r="AK6" i="13" a="1"/>
  <c r="AK6" i="13" s="1"/>
  <c r="AG6" i="13" a="1"/>
  <c r="AG6" i="13" s="1"/>
  <c r="AK4" i="13" a="1"/>
  <c r="AK4" i="13" s="1"/>
  <c r="AC4" i="13" a="1"/>
  <c r="AC4" i="13" s="1"/>
  <c r="AG4" i="13" a="1"/>
  <c r="AG4" i="13" s="1"/>
  <c r="AG5" i="13" a="1"/>
  <c r="AG5" i="13" s="1"/>
  <c r="AC5" i="13" a="1"/>
  <c r="AC5" i="13" s="1"/>
  <c r="AK4" i="12" a="1"/>
  <c r="AK4" i="12" s="1"/>
  <c r="AG4" i="12" a="1"/>
  <c r="AG4" i="12" s="1"/>
  <c r="AC4" i="12" a="1"/>
  <c r="AC4" i="12" s="1"/>
  <c r="AK4" i="9" a="1"/>
  <c r="AK4" i="9" s="1"/>
  <c r="AG4" i="9" a="1"/>
  <c r="AG4" i="9" s="1"/>
  <c r="AC4" i="9" a="1"/>
  <c r="AC4" i="9" s="1"/>
  <c r="AC5" i="9" a="1"/>
  <c r="AC5" i="9" s="1"/>
  <c r="AG5" i="9" a="1"/>
  <c r="AG5" i="9" s="1"/>
  <c r="AK5" i="9" a="1"/>
  <c r="AK5" i="9" s="1"/>
  <c r="AG6" i="9" a="1"/>
  <c r="AG6" i="9" s="1"/>
  <c r="AC6" i="9" a="1"/>
  <c r="AC6" i="9" s="1"/>
  <c r="AK6" i="9" a="1"/>
  <c r="AK6" i="9" s="1"/>
  <c r="AC4" i="18" a="1"/>
  <c r="AC4" i="18" s="1"/>
  <c r="AK4" i="18" a="1"/>
  <c r="AK4" i="18" s="1"/>
  <c r="AK3" i="18" a="1"/>
  <c r="AK3" i="18" s="1"/>
  <c r="AC3" i="18" a="1"/>
  <c r="AC3" i="18" s="1"/>
  <c r="AC5" i="18" a="1"/>
  <c r="AC5" i="18" s="1"/>
  <c r="AG5" i="18" a="1"/>
  <c r="AG5" i="18" s="1"/>
  <c r="AK5" i="18" a="1"/>
  <c r="AK5" i="18" s="1"/>
  <c r="AC6" i="17" a="1"/>
  <c r="AC6" i="17" s="1"/>
  <c r="AG3" i="17" a="1"/>
  <c r="AG3" i="17" s="1"/>
  <c r="AC5" i="17" a="1"/>
  <c r="AC5" i="17" s="1"/>
  <c r="AC4" i="17" a="1"/>
  <c r="AC4" i="17" s="1"/>
  <c r="AC3" i="17" a="1"/>
  <c r="AC3" i="17" s="1"/>
  <c r="AG6" i="17" a="1"/>
  <c r="AG6" i="17" s="1"/>
  <c r="AK6" i="17" a="1"/>
  <c r="AK6" i="17" s="1"/>
  <c r="AK5" i="17" a="1"/>
  <c r="AK5" i="17" s="1"/>
  <c r="AK3" i="17" a="1"/>
  <c r="AK3" i="17" s="1"/>
  <c r="AG4" i="17" a="1"/>
  <c r="AG4" i="17" s="1"/>
  <c r="AK4" i="17" a="1"/>
  <c r="AK4" i="17" s="1"/>
  <c r="AG5" i="17" a="1"/>
  <c r="AG5" i="17" s="1"/>
  <c r="AC4" i="16" a="1"/>
  <c r="AC4" i="16" s="1"/>
  <c r="AC5" i="16" a="1"/>
  <c r="AC5" i="16" s="1"/>
  <c r="AG4" i="16" a="1"/>
  <c r="AG4" i="16" s="1"/>
  <c r="AG3" i="16" a="1"/>
  <c r="AG3" i="16" s="1"/>
  <c r="AC3" i="16" a="1"/>
  <c r="AC3" i="16" s="1"/>
  <c r="AK6" i="16" a="1"/>
  <c r="AK6" i="16" s="1"/>
  <c r="AK4" i="16" a="1"/>
  <c r="AK4" i="16" s="1"/>
  <c r="AK5" i="16" a="1"/>
  <c r="AK5" i="16" s="1"/>
  <c r="AK3" i="16" a="1"/>
  <c r="AK3" i="16" s="1"/>
  <c r="AC6" i="16" a="1"/>
  <c r="AC6" i="16" s="1"/>
  <c r="AG6" i="16" a="1"/>
  <c r="AG6" i="16" s="1"/>
  <c r="AG5" i="16" a="1"/>
  <c r="AG5" i="16" s="1"/>
  <c r="AG6" i="15" a="1"/>
  <c r="AG6" i="15" s="1"/>
  <c r="AC3" i="15" a="1"/>
  <c r="AC3" i="15" s="1"/>
  <c r="AK4" i="15" a="1"/>
  <c r="AK4" i="15" s="1"/>
  <c r="AK5" i="15" a="1"/>
  <c r="AK5" i="15" s="1"/>
  <c r="AG4" i="15" a="1"/>
  <c r="AG4" i="15" s="1"/>
  <c r="AK6" i="15" a="1"/>
  <c r="AK6" i="15" s="1"/>
  <c r="AC4" i="15" a="1"/>
  <c r="AC4" i="15" s="1"/>
  <c r="AK3" i="15" a="1"/>
  <c r="AK3" i="15" s="1"/>
  <c r="AG3" i="15" a="1"/>
  <c r="AG3" i="15" s="1"/>
  <c r="AC5" i="15" a="1"/>
  <c r="AC5" i="15" s="1"/>
  <c r="AG5" i="15" a="1"/>
  <c r="AG5" i="15" s="1"/>
  <c r="AC6" i="15" a="1"/>
  <c r="AC6" i="15" s="1"/>
  <c r="AC5" i="10" a="1"/>
  <c r="AC5" i="10" s="1"/>
  <c r="AC5" i="14" a="1"/>
  <c r="AC5" i="14" s="1"/>
  <c r="AK6" i="14" a="1"/>
  <c r="AK6" i="14" s="1"/>
  <c r="AG5" i="14" a="1"/>
  <c r="AG5" i="14" s="1"/>
  <c r="AG4" i="14" a="1"/>
  <c r="AG4" i="14" s="1"/>
  <c r="AK3" i="14" a="1"/>
  <c r="AK3" i="14" s="1"/>
  <c r="AC6" i="14" a="1"/>
  <c r="AC6" i="14" s="1"/>
  <c r="AK5" i="14" a="1"/>
  <c r="AK5" i="14" s="1"/>
  <c r="AC3" i="14" a="1"/>
  <c r="AC3" i="14" s="1"/>
  <c r="AC4" i="14" a="1"/>
  <c r="AC4" i="14" s="1"/>
  <c r="AG3" i="14" a="1"/>
  <c r="AG3" i="14" s="1"/>
  <c r="AG6" i="14" a="1"/>
  <c r="AG6" i="14" s="1"/>
  <c r="AK4" i="14" a="1"/>
  <c r="AK4" i="14" s="1"/>
  <c r="AK3" i="10" a="1"/>
  <c r="AK3" i="10" s="1"/>
  <c r="AK5" i="10" a="1"/>
  <c r="AK5" i="10" s="1"/>
  <c r="AC3" i="10" a="1"/>
  <c r="AC3" i="10" s="1"/>
  <c r="AG5" i="10" a="1"/>
  <c r="AG5" i="10" s="1"/>
  <c r="AG3" i="10" a="1"/>
  <c r="AG3" i="10" s="1"/>
  <c r="AC4" i="10" a="1"/>
  <c r="AC4" i="10" s="1"/>
  <c r="AG6" i="10" a="1"/>
  <c r="AG6" i="10" s="1"/>
  <c r="AC6" i="10" a="1"/>
  <c r="AC6" i="10" s="1"/>
  <c r="AK6" i="10" a="1"/>
  <c r="AK6" i="10" s="1"/>
  <c r="AG3" i="11" a="1"/>
  <c r="AG3" i="11" s="1"/>
  <c r="AC5" i="11" a="1"/>
  <c r="AC5" i="11" s="1"/>
  <c r="AC6" i="11" a="1"/>
  <c r="AC6" i="11" s="1"/>
  <c r="AG5" i="11" a="1"/>
  <c r="AG5" i="11" s="1"/>
  <c r="AC3" i="11" a="1"/>
  <c r="AC3" i="11" s="1"/>
  <c r="AK6" i="11" a="1"/>
  <c r="AK6" i="11" s="1"/>
  <c r="AG6" i="11" a="1"/>
  <c r="AG6" i="11" s="1"/>
  <c r="AK3" i="11" a="1"/>
  <c r="AK3" i="11" s="1"/>
  <c r="AK4" i="11" a="1"/>
  <c r="AK4" i="11" s="1"/>
  <c r="AG4" i="11" a="1"/>
  <c r="AG4" i="11" s="1"/>
  <c r="AC4" i="11" a="1"/>
  <c r="AC4" i="11" s="1"/>
  <c r="AG4" i="10" a="1"/>
  <c r="AG4" i="10" s="1"/>
  <c r="AK4" i="10" a="1"/>
  <c r="AK4" i="10" s="1"/>
  <c r="AK5" i="11" a="1"/>
  <c r="AK5" i="11" s="1"/>
  <c r="AK3" i="8" a="1"/>
  <c r="AK3" i="8" s="1"/>
  <c r="AK4" i="8" a="1"/>
  <c r="AK4" i="8" s="1"/>
  <c r="AK5" i="8" a="1"/>
  <c r="AK5" i="8" s="1"/>
  <c r="AG3" i="8" a="1"/>
  <c r="AG3" i="8" s="1"/>
  <c r="AC3" i="8" a="1"/>
  <c r="AC3" i="8" s="1"/>
  <c r="AG4" i="8" a="1"/>
  <c r="AG4" i="8" s="1"/>
  <c r="AG6" i="8" a="1"/>
  <c r="AG6" i="8" s="1"/>
  <c r="AK6" i="8" a="1"/>
  <c r="AK6" i="8" s="1"/>
  <c r="AC5" i="8" a="1"/>
  <c r="AC5" i="8" s="1"/>
  <c r="AC6" i="8" a="1"/>
  <c r="AC6" i="8" s="1"/>
  <c r="AC4" i="8" a="1"/>
  <c r="AC4" i="8" s="1"/>
  <c r="AG5" i="8" a="1"/>
  <c r="AG5" i="8" s="1"/>
  <c r="AG6" i="6" a="1"/>
  <c r="AG6" i="6" s="1"/>
  <c r="AG3" i="6" a="1"/>
  <c r="AG3" i="6" s="1"/>
  <c r="AC3" i="6" a="1"/>
  <c r="AC3" i="6" s="1"/>
  <c r="AC5" i="6" a="1"/>
  <c r="AC5" i="6" s="1"/>
  <c r="AG5" i="6" a="1"/>
  <c r="AG5" i="6" s="1"/>
  <c r="AK4" i="6" a="1"/>
  <c r="AK4" i="6" s="1"/>
  <c r="AC6" i="6" a="1"/>
  <c r="AC6" i="6" s="1"/>
  <c r="AK5" i="6" a="1"/>
  <c r="AK5" i="6" s="1"/>
  <c r="AK6" i="6" a="1"/>
  <c r="AK6" i="6" s="1"/>
  <c r="AG4" i="6" a="1"/>
  <c r="AG4" i="6" s="1"/>
  <c r="AK3" i="6" a="1"/>
  <c r="AK3" i="6" s="1"/>
  <c r="AC4" i="6" a="1"/>
  <c r="AC4" i="6" s="1"/>
  <c r="AD5" i="18" l="1"/>
  <c r="AE5" i="18" s="1"/>
  <c r="AD4" i="12"/>
  <c r="AE4" i="12" s="1"/>
  <c r="AD5" i="9"/>
  <c r="AE5" i="9" s="1"/>
  <c r="AD6" i="12"/>
  <c r="AE6" i="12" s="1"/>
  <c r="AD5" i="13"/>
  <c r="AE5" i="13" s="1"/>
  <c r="AD6" i="9"/>
  <c r="AE6" i="9" s="1"/>
  <c r="AD5" i="12"/>
  <c r="AE5" i="12" s="1"/>
  <c r="AD3" i="12"/>
  <c r="AE3" i="12" s="1"/>
  <c r="AD4" i="13"/>
  <c r="AE4" i="13" s="1"/>
  <c r="AD3" i="13"/>
  <c r="AE3" i="13" s="1"/>
  <c r="AH3" i="13" s="1"/>
  <c r="AI3" i="13" s="1"/>
  <c r="AD6" i="13"/>
  <c r="AE6" i="13" s="1"/>
  <c r="AH6" i="13" s="1"/>
  <c r="AI6" i="13" s="1"/>
  <c r="AD3" i="9"/>
  <c r="AE3" i="9" s="1"/>
  <c r="AD4" i="9"/>
  <c r="AE4" i="9" s="1"/>
  <c r="AH4" i="9" s="1"/>
  <c r="AI4" i="9" s="1"/>
  <c r="AD3" i="18"/>
  <c r="AE3" i="18" s="1"/>
  <c r="AD6" i="18"/>
  <c r="AE6" i="18" s="1"/>
  <c r="AH6" i="18" s="1"/>
  <c r="AI6" i="18" s="1"/>
  <c r="AD4" i="18"/>
  <c r="AE4" i="18" s="1"/>
  <c r="AH4" i="18" s="1"/>
  <c r="AI4" i="18" s="1"/>
  <c r="AD6" i="17"/>
  <c r="AE6" i="17" s="1"/>
  <c r="AH6" i="17" s="1"/>
  <c r="AI6" i="17" s="1"/>
  <c r="AD5" i="17"/>
  <c r="AE5" i="17" s="1"/>
  <c r="AD3" i="17"/>
  <c r="AE3" i="17" s="1"/>
  <c r="AD4" i="17"/>
  <c r="AE4" i="17" s="1"/>
  <c r="AD3" i="16"/>
  <c r="AE3" i="16" s="1"/>
  <c r="AD6" i="16"/>
  <c r="AE6" i="16" s="1"/>
  <c r="AD4" i="15"/>
  <c r="AE4" i="15" s="1"/>
  <c r="AD5" i="16"/>
  <c r="AE5" i="16" s="1"/>
  <c r="AH5" i="16" s="1"/>
  <c r="AI5" i="16" s="1"/>
  <c r="AD4" i="16"/>
  <c r="AE4" i="16" s="1"/>
  <c r="AD6" i="14"/>
  <c r="AE6" i="14" s="1"/>
  <c r="AD5" i="15"/>
  <c r="AE5" i="15" s="1"/>
  <c r="AD6" i="15"/>
  <c r="AE6" i="15" s="1"/>
  <c r="AD3" i="15"/>
  <c r="AE3" i="15" s="1"/>
  <c r="AH3" i="15" s="1"/>
  <c r="AI3" i="15" s="1"/>
  <c r="AD5" i="10"/>
  <c r="AE5" i="10" s="1"/>
  <c r="AD3" i="14"/>
  <c r="AE3" i="14" s="1"/>
  <c r="AD5" i="14"/>
  <c r="AE5" i="14" s="1"/>
  <c r="AH5" i="14" s="1"/>
  <c r="AI5" i="14" s="1"/>
  <c r="AD4" i="10"/>
  <c r="AE4" i="10" s="1"/>
  <c r="AH4" i="10" s="1"/>
  <c r="AI4" i="10" s="1"/>
  <c r="AD4" i="14"/>
  <c r="AE4" i="14" s="1"/>
  <c r="AD3" i="10"/>
  <c r="AE3" i="10" s="1"/>
  <c r="AD6" i="10"/>
  <c r="AE6" i="10" s="1"/>
  <c r="AD6" i="11"/>
  <c r="AE6" i="11" s="1"/>
  <c r="AD4" i="11"/>
  <c r="AE4" i="11" s="1"/>
  <c r="AD3" i="11"/>
  <c r="AE3" i="11" s="1"/>
  <c r="AD5" i="11"/>
  <c r="AE5" i="11" s="1"/>
  <c r="AH5" i="11" s="1"/>
  <c r="AI5" i="11" s="1"/>
  <c r="AD3" i="8"/>
  <c r="AE3" i="8" s="1"/>
  <c r="AD6" i="8"/>
  <c r="AE6" i="8" s="1"/>
  <c r="AH6" i="8" s="1"/>
  <c r="AI6" i="8" s="1"/>
  <c r="AD5" i="8"/>
  <c r="AE5" i="8" s="1"/>
  <c r="AH5" i="8" s="1"/>
  <c r="AI5" i="8" s="1"/>
  <c r="AD4" i="8"/>
  <c r="AE4" i="8" s="1"/>
  <c r="AD6" i="6"/>
  <c r="AE6" i="6" s="1"/>
  <c r="AD3" i="6"/>
  <c r="AE3" i="6" s="1"/>
  <c r="AD4" i="6"/>
  <c r="AE4" i="6" s="1"/>
  <c r="AD5" i="6"/>
  <c r="AE5" i="6" s="1"/>
  <c r="AH4" i="12" l="1"/>
  <c r="AI4" i="12" s="1"/>
  <c r="AH6" i="12"/>
  <c r="AI6" i="12" s="1"/>
  <c r="AH3" i="12"/>
  <c r="AI3" i="12" s="1"/>
  <c r="AH5" i="9"/>
  <c r="AI5" i="9" s="1"/>
  <c r="AH6" i="9"/>
  <c r="AI6" i="9" s="1"/>
  <c r="AH3" i="9"/>
  <c r="AI3" i="9" s="1"/>
  <c r="AH5" i="17"/>
  <c r="AI5" i="17" s="1"/>
  <c r="AH3" i="17"/>
  <c r="AI3" i="17" s="1"/>
  <c r="AH4" i="17"/>
  <c r="AI4" i="17" s="1"/>
  <c r="AL4" i="17" s="1"/>
  <c r="AM4" i="17" s="1"/>
  <c r="AH3" i="16"/>
  <c r="AI3" i="16" s="1"/>
  <c r="AH6" i="16"/>
  <c r="AI6" i="16" s="1"/>
  <c r="AH4" i="15"/>
  <c r="AI4" i="15" s="1"/>
  <c r="AH4" i="16"/>
  <c r="AI4" i="16" s="1"/>
  <c r="AL4" i="16" s="1"/>
  <c r="AM4" i="16" s="1"/>
  <c r="AH6" i="14"/>
  <c r="AI6" i="14" s="1"/>
  <c r="AL6" i="14" s="1"/>
  <c r="AM6" i="14" s="1"/>
  <c r="AO6" i="14" s="1"/>
  <c r="AP6" i="14" s="1"/>
  <c r="AH6" i="15"/>
  <c r="AI6" i="15" s="1"/>
  <c r="AL6" i="15" s="1"/>
  <c r="AM6" i="15" s="1"/>
  <c r="AH5" i="10"/>
  <c r="AI5" i="10" s="1"/>
  <c r="AH3" i="14"/>
  <c r="AI3" i="14" s="1"/>
  <c r="AH4" i="14"/>
  <c r="AI4" i="14" s="1"/>
  <c r="AH3" i="10"/>
  <c r="AI3" i="10" s="1"/>
  <c r="AH6" i="10"/>
  <c r="AI6" i="10" s="1"/>
  <c r="AL6" i="10" s="1"/>
  <c r="AM6" i="10" s="1"/>
  <c r="AH6" i="11"/>
  <c r="AI6" i="11" s="1"/>
  <c r="AH4" i="11"/>
  <c r="AI4" i="11" s="1"/>
  <c r="AL4" i="11" s="1"/>
  <c r="AM4" i="11" s="1"/>
  <c r="AH3" i="11"/>
  <c r="AI3" i="11" s="1"/>
  <c r="AH3" i="8"/>
  <c r="AI3" i="8" s="1"/>
  <c r="AL3" i="8" s="1"/>
  <c r="AM3" i="8" s="1"/>
  <c r="AH4" i="8"/>
  <c r="AI4" i="8" s="1"/>
  <c r="AL4" i="8" s="1"/>
  <c r="AM4" i="8" s="1"/>
  <c r="AH5" i="12"/>
  <c r="AI5" i="12" s="1"/>
  <c r="AL5" i="12" s="1"/>
  <c r="AM5" i="12" s="1"/>
  <c r="AH4" i="13"/>
  <c r="AI4" i="13" s="1"/>
  <c r="AH5" i="13"/>
  <c r="AI5" i="13" s="1"/>
  <c r="AL5" i="13" s="1"/>
  <c r="AM5" i="13" s="1"/>
  <c r="AH3" i="18"/>
  <c r="AI3" i="18" s="1"/>
  <c r="AH5" i="18"/>
  <c r="AI5" i="18" s="1"/>
  <c r="AL5" i="18" s="1"/>
  <c r="AM5" i="18" s="1"/>
  <c r="AO5" i="18" s="1"/>
  <c r="AP5" i="18" s="1"/>
  <c r="AH5" i="6"/>
  <c r="AI5" i="6" s="1"/>
  <c r="AH5" i="15"/>
  <c r="AI5" i="15" s="1"/>
  <c r="AH6" i="6"/>
  <c r="AI6" i="6" s="1"/>
  <c r="AH3" i="6"/>
  <c r="AI3" i="6" s="1"/>
  <c r="AH4" i="6"/>
  <c r="AI4" i="6" s="1"/>
  <c r="AL4" i="9" l="1"/>
  <c r="AM4" i="9" s="1"/>
  <c r="AL3" i="9"/>
  <c r="AM3" i="9" s="1"/>
  <c r="AO3" i="9" s="1"/>
  <c r="AP3" i="9" s="1"/>
  <c r="AR3" i="9" s="1"/>
  <c r="AS3" i="9" s="1"/>
  <c r="AV3" i="9" s="1"/>
  <c r="AW3" i="9" s="1"/>
  <c r="D3" i="9" s="1"/>
  <c r="B3" i="9" s="1"/>
  <c r="C3" i="9" s="1"/>
  <c r="AL6" i="17"/>
  <c r="AM6" i="17" s="1"/>
  <c r="AO6" i="17" s="1"/>
  <c r="AP6" i="17" s="1"/>
  <c r="AR6" i="17" s="1"/>
  <c r="AS6" i="17" s="1"/>
  <c r="AL3" i="17"/>
  <c r="AM3" i="17" s="1"/>
  <c r="AL5" i="16"/>
  <c r="AM5" i="16" s="1"/>
  <c r="AO5" i="16" s="1"/>
  <c r="AP5" i="16" s="1"/>
  <c r="AR5" i="16" s="1"/>
  <c r="AS5" i="16" s="1"/>
  <c r="AL3" i="16"/>
  <c r="AM3" i="16" s="1"/>
  <c r="AL3" i="15"/>
  <c r="AM3" i="15" s="1"/>
  <c r="AL4" i="15"/>
  <c r="AM4" i="15" s="1"/>
  <c r="AO4" i="15" s="1"/>
  <c r="AP4" i="15" s="1"/>
  <c r="AL5" i="14"/>
  <c r="AM5" i="14" s="1"/>
  <c r="AL3" i="14"/>
  <c r="AM3" i="14" s="1"/>
  <c r="AO3" i="14" s="1"/>
  <c r="AP3" i="14" s="1"/>
  <c r="AR3" i="14" s="1"/>
  <c r="AS3" i="14" s="1"/>
  <c r="AV3" i="14" s="1"/>
  <c r="AW3" i="14" s="1"/>
  <c r="D3" i="14" s="1"/>
  <c r="B3" i="14" s="1"/>
  <c r="C3" i="14" s="1"/>
  <c r="AL4" i="10"/>
  <c r="AM4" i="10" s="1"/>
  <c r="AO4" i="10" s="1"/>
  <c r="AP4" i="10" s="1"/>
  <c r="AR4" i="10" s="1"/>
  <c r="AS4" i="10" s="1"/>
  <c r="AL3" i="10"/>
  <c r="AM3" i="10" s="1"/>
  <c r="AL5" i="11"/>
  <c r="AM5" i="11" s="1"/>
  <c r="AO5" i="11" s="1"/>
  <c r="AP5" i="11" s="1"/>
  <c r="AL3" i="11"/>
  <c r="AM3" i="11" s="1"/>
  <c r="AO4" i="11" s="1"/>
  <c r="AP4" i="11" s="1"/>
  <c r="AL6" i="8"/>
  <c r="AM6" i="8" s="1"/>
  <c r="AL5" i="8"/>
  <c r="AM5" i="8" s="1"/>
  <c r="AO5" i="8" s="1"/>
  <c r="AP5" i="8" s="1"/>
  <c r="AL6" i="13"/>
  <c r="AM6" i="13" s="1"/>
  <c r="AO6" i="13" s="1"/>
  <c r="AP6" i="13" s="1"/>
  <c r="AR6" i="13" s="1"/>
  <c r="AS6" i="13" s="1"/>
  <c r="AL3" i="13"/>
  <c r="AM3" i="13" s="1"/>
  <c r="AL4" i="13"/>
  <c r="AM4" i="13" s="1"/>
  <c r="AO4" i="13" s="1"/>
  <c r="AP4" i="13" s="1"/>
  <c r="AL6" i="18"/>
  <c r="AM6" i="18" s="1"/>
  <c r="AO6" i="18" s="1"/>
  <c r="AP6" i="18" s="1"/>
  <c r="AR6" i="18" s="1"/>
  <c r="AS6" i="18" s="1"/>
  <c r="AL4" i="18"/>
  <c r="AM4" i="18" s="1"/>
  <c r="AO4" i="18" s="1"/>
  <c r="AP4" i="18" s="1"/>
  <c r="AR4" i="18" s="1"/>
  <c r="AS4" i="18" s="1"/>
  <c r="AL3" i="18"/>
  <c r="AM3" i="18" s="1"/>
  <c r="AO3" i="18" s="1"/>
  <c r="AP3" i="18" s="1"/>
  <c r="AR3" i="18" s="1"/>
  <c r="AS3" i="18" s="1"/>
  <c r="AL4" i="12"/>
  <c r="AM4" i="12" s="1"/>
  <c r="AL6" i="12"/>
  <c r="AM6" i="12" s="1"/>
  <c r="AO6" i="12" s="1"/>
  <c r="AP6" i="12" s="1"/>
  <c r="AR6" i="12" s="1"/>
  <c r="AS6" i="12" s="1"/>
  <c r="AL3" i="12"/>
  <c r="AM3" i="12" s="1"/>
  <c r="AL5" i="9"/>
  <c r="AM5" i="9" s="1"/>
  <c r="AO5" i="9" s="1"/>
  <c r="AP5" i="9" s="1"/>
  <c r="AR5" i="9" s="1"/>
  <c r="AS5" i="9" s="1"/>
  <c r="AL6" i="9"/>
  <c r="AM6" i="9" s="1"/>
  <c r="AO6" i="9" s="1"/>
  <c r="AP6" i="9" s="1"/>
  <c r="AL5" i="17"/>
  <c r="AM5" i="17" s="1"/>
  <c r="AO5" i="17" s="1"/>
  <c r="AP5" i="17" s="1"/>
  <c r="AL6" i="16"/>
  <c r="AM6" i="16" s="1"/>
  <c r="AO6" i="16" s="1"/>
  <c r="AP6" i="16" s="1"/>
  <c r="AL5" i="10"/>
  <c r="AM5" i="10" s="1"/>
  <c r="AO5" i="10" s="1"/>
  <c r="AP5" i="10" s="1"/>
  <c r="AL4" i="14"/>
  <c r="AM4" i="14" s="1"/>
  <c r="AO4" i="14" s="1"/>
  <c r="AP4" i="14" s="1"/>
  <c r="AL6" i="11"/>
  <c r="AM6" i="11" s="1"/>
  <c r="AO6" i="11" s="1"/>
  <c r="AP6" i="11" s="1"/>
  <c r="AR6" i="11" s="1"/>
  <c r="AS6" i="11" s="1"/>
  <c r="AL5" i="15"/>
  <c r="AM5" i="15" s="1"/>
  <c r="AR6" i="14"/>
  <c r="AS6" i="14" s="1"/>
  <c r="AR5" i="18"/>
  <c r="AS5" i="18" s="1"/>
  <c r="AL3" i="6"/>
  <c r="AM3" i="6" s="1"/>
  <c r="AL4" i="6"/>
  <c r="AM4" i="6" s="1"/>
  <c r="AL5" i="6"/>
  <c r="AM5" i="6" s="1"/>
  <c r="AL6" i="6"/>
  <c r="AM6" i="6" s="1"/>
  <c r="AO3" i="8"/>
  <c r="AP3" i="8" s="1"/>
  <c r="AO5" i="14" l="1"/>
  <c r="AP5" i="14" s="1"/>
  <c r="AO3" i="11"/>
  <c r="AP3" i="11" s="1"/>
  <c r="AO4" i="12"/>
  <c r="AP4" i="12" s="1"/>
  <c r="AR4" i="12" s="1"/>
  <c r="AS4" i="12" s="1"/>
  <c r="AO5" i="15"/>
  <c r="AP5" i="15" s="1"/>
  <c r="AR5" i="15" s="1"/>
  <c r="AS5" i="15" s="1"/>
  <c r="AO4" i="9"/>
  <c r="AP4" i="9" s="1"/>
  <c r="T29" i="1" a="1"/>
  <c r="T29" i="1" s="1"/>
  <c r="B47" i="4" s="1"/>
  <c r="AO3" i="17"/>
  <c r="AP3" i="17" s="1"/>
  <c r="AR3" i="17" s="1"/>
  <c r="AS3" i="17" s="1"/>
  <c r="AO4" i="17"/>
  <c r="AP4" i="17" s="1"/>
  <c r="AO3" i="16"/>
  <c r="AP3" i="16" s="1"/>
  <c r="AR3" i="16" s="1"/>
  <c r="AS3" i="16" s="1"/>
  <c r="AV3" i="16" s="1"/>
  <c r="AW3" i="16" s="1"/>
  <c r="D3" i="16" s="1"/>
  <c r="B3" i="16" s="1"/>
  <c r="C3" i="16" s="1"/>
  <c r="AO4" i="16"/>
  <c r="AP4" i="16" s="1"/>
  <c r="AO3" i="15"/>
  <c r="AP3" i="15" s="1"/>
  <c r="AR3" i="15" s="1"/>
  <c r="AS3" i="15" s="1"/>
  <c r="AO6" i="15"/>
  <c r="AP6" i="15" s="1"/>
  <c r="AR6" i="15" s="1"/>
  <c r="AS6" i="15" s="1"/>
  <c r="AO3" i="10"/>
  <c r="AP3" i="10" s="1"/>
  <c r="AR3" i="10" s="1"/>
  <c r="AS3" i="10" s="1"/>
  <c r="AV3" i="10" s="1"/>
  <c r="AW3" i="10" s="1"/>
  <c r="D3" i="10" s="1"/>
  <c r="B3" i="10" s="1"/>
  <c r="C3" i="10" s="1"/>
  <c r="AO6" i="10"/>
  <c r="AP6" i="10" s="1"/>
  <c r="AO6" i="8"/>
  <c r="AP6" i="8" s="1"/>
  <c r="AR6" i="8" s="1"/>
  <c r="AS6" i="8" s="1"/>
  <c r="AV6" i="8" s="1"/>
  <c r="AW6" i="8" s="1"/>
  <c r="D6" i="8" s="1"/>
  <c r="B6" i="8" s="1"/>
  <c r="C6" i="8" s="1"/>
  <c r="AO4" i="8"/>
  <c r="AP4" i="8" s="1"/>
  <c r="AO3" i="13"/>
  <c r="AP3" i="13" s="1"/>
  <c r="AR3" i="13" s="1"/>
  <c r="AS3" i="13" s="1"/>
  <c r="AO5" i="13"/>
  <c r="AP5" i="13" s="1"/>
  <c r="AO3" i="12"/>
  <c r="AP3" i="12" s="1"/>
  <c r="AR3" i="12" s="1"/>
  <c r="AS3" i="12" s="1"/>
  <c r="AO5" i="12"/>
  <c r="AP5" i="12" s="1"/>
  <c r="AR5" i="12" s="1"/>
  <c r="AS5" i="12" s="1"/>
  <c r="AR4" i="15"/>
  <c r="AS4" i="15" s="1"/>
  <c r="AR4" i="11"/>
  <c r="AS4" i="11" s="1"/>
  <c r="AV5" i="18"/>
  <c r="AW5" i="18" s="1"/>
  <c r="D5" i="18" s="1"/>
  <c r="B5" i="18" s="1"/>
  <c r="C5" i="18" s="1"/>
  <c r="AR3" i="8"/>
  <c r="AS3" i="8" s="1"/>
  <c r="AV3" i="18"/>
  <c r="AW3" i="18" s="1"/>
  <c r="D3" i="18" s="1"/>
  <c r="B3" i="18" s="1"/>
  <c r="C3" i="18" s="1"/>
  <c r="AV6" i="18"/>
  <c r="AW6" i="18" s="1"/>
  <c r="D6" i="18" s="1"/>
  <c r="B6" i="18" s="1"/>
  <c r="C6" i="18" s="1"/>
  <c r="AV4" i="18"/>
  <c r="AW4" i="18" s="1"/>
  <c r="D4" i="18" s="1"/>
  <c r="B4" i="18" s="1"/>
  <c r="C4" i="18" s="1"/>
  <c r="AV6" i="14"/>
  <c r="AW6" i="14" s="1"/>
  <c r="D6" i="14" s="1"/>
  <c r="B6" i="14" s="1"/>
  <c r="C6" i="14" s="1"/>
  <c r="AO3" i="6"/>
  <c r="AP3" i="6" s="1"/>
  <c r="AO4" i="6"/>
  <c r="AP4" i="6" s="1"/>
  <c r="AO6" i="6"/>
  <c r="AP6" i="6" s="1"/>
  <c r="AO5" i="6"/>
  <c r="AP5" i="6" s="1"/>
  <c r="AV5" i="12" l="1"/>
  <c r="AW5" i="12" s="1"/>
  <c r="D5" i="12" s="1"/>
  <c r="B5" i="12" s="1"/>
  <c r="C5" i="12" s="1"/>
  <c r="AR5" i="8"/>
  <c r="AS5" i="8" s="1"/>
  <c r="AV5" i="8" s="1"/>
  <c r="AW5" i="8" s="1"/>
  <c r="D5" i="8" s="1"/>
  <c r="B5" i="8" s="1"/>
  <c r="C5" i="8" s="1"/>
  <c r="AR4" i="8"/>
  <c r="AS4" i="8" s="1"/>
  <c r="AV4" i="8" s="1"/>
  <c r="AW4" i="8" s="1"/>
  <c r="D4" i="8" s="1"/>
  <c r="B4" i="8" s="1"/>
  <c r="C4" i="8" s="1"/>
  <c r="AV4" i="12"/>
  <c r="AW4" i="12" s="1"/>
  <c r="D4" i="12" s="1"/>
  <c r="B4" i="12" s="1"/>
  <c r="C4" i="12" s="1"/>
  <c r="AV6" i="17"/>
  <c r="AW6" i="17" s="1"/>
  <c r="D6" i="17" s="1"/>
  <c r="B6" i="17" s="1"/>
  <c r="C6" i="17" s="1"/>
  <c r="AV3" i="17"/>
  <c r="AW3" i="17" s="1"/>
  <c r="D3" i="17" s="1"/>
  <c r="B3" i="17" s="1"/>
  <c r="C3" i="17" s="1"/>
  <c r="AV6" i="12"/>
  <c r="AW6" i="12" s="1"/>
  <c r="D6" i="12" s="1"/>
  <c r="B6" i="12" s="1"/>
  <c r="C6" i="12" s="1"/>
  <c r="AV3" i="12"/>
  <c r="AW3" i="12" s="1"/>
  <c r="D3" i="12" s="1"/>
  <c r="B3" i="12" s="1"/>
  <c r="C3" i="12" s="1"/>
  <c r="AR4" i="14"/>
  <c r="AS4" i="14" s="1"/>
  <c r="AR5" i="14"/>
  <c r="AS5" i="14" s="1"/>
  <c r="AV5" i="14" s="1"/>
  <c r="AW5" i="14" s="1"/>
  <c r="D5" i="14" s="1"/>
  <c r="B5" i="14" s="1"/>
  <c r="C5" i="14" s="1"/>
  <c r="AR6" i="9"/>
  <c r="AS6" i="9" s="1"/>
  <c r="AR4" i="9"/>
  <c r="AS4" i="9" s="1"/>
  <c r="W29" i="1"/>
  <c r="V29" i="1"/>
  <c r="U29" i="1"/>
  <c r="AR5" i="17"/>
  <c r="AS5" i="17" s="1"/>
  <c r="AV5" i="17" s="1"/>
  <c r="AW5" i="17" s="1"/>
  <c r="D5" i="17" s="1"/>
  <c r="B5" i="17" s="1"/>
  <c r="C5" i="17" s="1"/>
  <c r="AR4" i="17"/>
  <c r="AS4" i="17" s="1"/>
  <c r="AR4" i="16"/>
  <c r="AS4" i="16" s="1"/>
  <c r="AR6" i="16"/>
  <c r="AS6" i="16" s="1"/>
  <c r="AV6" i="16" s="1"/>
  <c r="AW6" i="16" s="1"/>
  <c r="D6" i="16" s="1"/>
  <c r="B6" i="16" s="1"/>
  <c r="C6" i="16" s="1"/>
  <c r="AR6" i="10"/>
  <c r="AS6" i="10" s="1"/>
  <c r="AR5" i="10"/>
  <c r="AS5" i="10" s="1"/>
  <c r="AR5" i="13"/>
  <c r="AS5" i="13" s="1"/>
  <c r="AV5" i="13" s="1"/>
  <c r="AW5" i="13" s="1"/>
  <c r="D5" i="13" s="1"/>
  <c r="B5" i="13" s="1"/>
  <c r="C5" i="13" s="1"/>
  <c r="AR4" i="13"/>
  <c r="AS4" i="13" s="1"/>
  <c r="AR3" i="11"/>
  <c r="AS3" i="11" s="1"/>
  <c r="AR5" i="11"/>
  <c r="AS5" i="11" s="1"/>
  <c r="AV5" i="11" s="1"/>
  <c r="AW5" i="11" s="1"/>
  <c r="D5" i="11" s="1"/>
  <c r="B5" i="11" s="1"/>
  <c r="C5" i="11" s="1"/>
  <c r="AV3" i="13"/>
  <c r="AW3" i="13" s="1"/>
  <c r="D3" i="13" s="1"/>
  <c r="B3" i="13" s="1"/>
  <c r="C3" i="13" s="1"/>
  <c r="T93" i="1" a="1"/>
  <c r="T93" i="1" s="1"/>
  <c r="B63" i="4" s="1"/>
  <c r="T55" i="1" a="1"/>
  <c r="T55" i="1" s="1"/>
  <c r="T54" i="1" a="1"/>
  <c r="T54" i="1" s="1"/>
  <c r="B54" i="4" s="1"/>
  <c r="T53" i="1" a="1"/>
  <c r="T53" i="1" s="1"/>
  <c r="B53" i="4" s="1"/>
  <c r="T56" i="1" a="1"/>
  <c r="T56" i="1" s="1"/>
  <c r="T101" i="1" a="1"/>
  <c r="T101" i="1" s="1"/>
  <c r="B65" i="4" s="1"/>
  <c r="T102" i="1" a="1"/>
  <c r="T102" i="1" s="1"/>
  <c r="B66" i="4" s="1"/>
  <c r="T103" i="1" a="1"/>
  <c r="T103" i="1" s="1"/>
  <c r="T104" i="1" a="1"/>
  <c r="T104" i="1" s="1"/>
  <c r="T37" i="1" a="1"/>
  <c r="T37" i="1" s="1"/>
  <c r="AV4" i="15"/>
  <c r="AW4" i="15" s="1"/>
  <c r="D4" i="15" s="1"/>
  <c r="B4" i="15" s="1"/>
  <c r="C4" i="15" s="1"/>
  <c r="AV3" i="8"/>
  <c r="AW3" i="8" s="1"/>
  <c r="D3" i="8" s="1"/>
  <c r="B3" i="8" s="1"/>
  <c r="C3" i="8" s="1"/>
  <c r="AV3" i="15"/>
  <c r="AW3" i="15" s="1"/>
  <c r="D3" i="15" s="1"/>
  <c r="B3" i="15" s="1"/>
  <c r="C3" i="15" s="1"/>
  <c r="AV6" i="15"/>
  <c r="AW6" i="15" s="1"/>
  <c r="D6" i="15" s="1"/>
  <c r="B6" i="15" s="1"/>
  <c r="C6" i="15" s="1"/>
  <c r="AV5" i="15"/>
  <c r="AW5" i="15" s="1"/>
  <c r="D5" i="15" s="1"/>
  <c r="B5" i="15" s="1"/>
  <c r="C5" i="15" s="1"/>
  <c r="AR6" i="6"/>
  <c r="AS6" i="6" s="1"/>
  <c r="AR3" i="6"/>
  <c r="AS3" i="6" s="1"/>
  <c r="AV3" i="6" s="1"/>
  <c r="AW3" i="6" s="1"/>
  <c r="D3" i="6" s="1"/>
  <c r="B3" i="6" s="1"/>
  <c r="C3" i="6" s="1"/>
  <c r="AR4" i="6"/>
  <c r="AS4" i="6" s="1"/>
  <c r="AR5" i="6"/>
  <c r="AS5" i="6" s="1"/>
  <c r="AV4" i="17" l="1"/>
  <c r="AW4" i="17" s="1"/>
  <c r="D4" i="17" s="1"/>
  <c r="B4" i="17" s="1"/>
  <c r="C4" i="17" s="1"/>
  <c r="AV4" i="11"/>
  <c r="AW4" i="11" s="1"/>
  <c r="D4" i="11" s="1"/>
  <c r="B4" i="11" s="1"/>
  <c r="C4" i="11" s="1"/>
  <c r="AV6" i="9"/>
  <c r="AW6" i="9" s="1"/>
  <c r="D6" i="9" s="1"/>
  <c r="B6" i="9" s="1"/>
  <c r="C6" i="9" s="1"/>
  <c r="AV5" i="9"/>
  <c r="AW5" i="9" s="1"/>
  <c r="D5" i="9" s="1"/>
  <c r="B5" i="9" s="1"/>
  <c r="C5" i="9" s="1"/>
  <c r="AV4" i="9"/>
  <c r="AW4" i="9" s="1"/>
  <c r="D4" i="9" s="1"/>
  <c r="B4" i="9" s="1"/>
  <c r="C4" i="9" s="1"/>
  <c r="AV4" i="16"/>
  <c r="AW4" i="16" s="1"/>
  <c r="D4" i="16" s="1"/>
  <c r="B4" i="16" s="1"/>
  <c r="C4" i="16" s="1"/>
  <c r="T86" i="1" s="1" a="1"/>
  <c r="T86" i="1" s="1"/>
  <c r="AV5" i="16"/>
  <c r="AW5" i="16" s="1"/>
  <c r="D5" i="16" s="1"/>
  <c r="B5" i="16" s="1"/>
  <c r="C5" i="16" s="1"/>
  <c r="AV4" i="10"/>
  <c r="AW4" i="10" s="1"/>
  <c r="D4" i="10" s="1"/>
  <c r="B4" i="10" s="1"/>
  <c r="C4" i="10" s="1"/>
  <c r="AV5" i="10"/>
  <c r="AW5" i="10" s="1"/>
  <c r="D5" i="10" s="1"/>
  <c r="B5" i="10" s="1"/>
  <c r="C5" i="10" s="1"/>
  <c r="AV3" i="11"/>
  <c r="AW3" i="11" s="1"/>
  <c r="D3" i="11" s="1"/>
  <c r="B3" i="11" s="1"/>
  <c r="C3" i="11" s="1"/>
  <c r="AV6" i="11"/>
  <c r="AW6" i="11" s="1"/>
  <c r="D6" i="11" s="1"/>
  <c r="B6" i="11" s="1"/>
  <c r="C6" i="11" s="1"/>
  <c r="T63" i="1" a="1"/>
  <c r="T63" i="1" s="1"/>
  <c r="T62" i="1" a="1"/>
  <c r="T62" i="1" s="1"/>
  <c r="T61" i="1" a="1"/>
  <c r="T61" i="1" s="1"/>
  <c r="T64" i="1" a="1"/>
  <c r="T64" i="1" s="1"/>
  <c r="W93" i="1"/>
  <c r="V93" i="1"/>
  <c r="U93" i="1"/>
  <c r="W55" i="1"/>
  <c r="V55" i="1"/>
  <c r="U55" i="1"/>
  <c r="AA55" i="1"/>
  <c r="W54" i="1"/>
  <c r="V54" i="1"/>
  <c r="U54" i="1"/>
  <c r="W53" i="1"/>
  <c r="V53" i="1"/>
  <c r="U53" i="1"/>
  <c r="W56" i="1"/>
  <c r="V56" i="1"/>
  <c r="U56" i="1"/>
  <c r="W101" i="1"/>
  <c r="V101" i="1"/>
  <c r="U101" i="1"/>
  <c r="W102" i="1"/>
  <c r="V102" i="1"/>
  <c r="U102" i="1"/>
  <c r="W103" i="1"/>
  <c r="V103" i="1"/>
  <c r="U103" i="1"/>
  <c r="AA103" i="1"/>
  <c r="W104" i="1"/>
  <c r="V104" i="1"/>
  <c r="U104" i="1"/>
  <c r="W37" i="1"/>
  <c r="V37" i="1"/>
  <c r="U37" i="1"/>
  <c r="AV4" i="14"/>
  <c r="AW4" i="14" s="1"/>
  <c r="D4" i="14" s="1"/>
  <c r="B4" i="14" s="1"/>
  <c r="C4" i="14" s="1"/>
  <c r="T70" i="1" s="1" a="1"/>
  <c r="T70" i="1" s="1"/>
  <c r="AV6" i="10"/>
  <c r="AW6" i="10" s="1"/>
  <c r="D6" i="10" s="1"/>
  <c r="B6" i="10" s="1"/>
  <c r="C6" i="10" s="1"/>
  <c r="AV4" i="13"/>
  <c r="AW4" i="13" s="1"/>
  <c r="D4" i="13" s="1"/>
  <c r="B4" i="13" s="1"/>
  <c r="C4" i="13" s="1"/>
  <c r="AV6" i="13"/>
  <c r="AW6" i="13" s="1"/>
  <c r="D6" i="13" s="1"/>
  <c r="B6" i="13" s="1"/>
  <c r="C6" i="13" s="1"/>
  <c r="T21" i="1" a="1"/>
  <c r="T21" i="1" s="1"/>
  <c r="B45" i="4" s="1"/>
  <c r="T22" i="1" a="1"/>
  <c r="T22" i="1" s="1"/>
  <c r="B46" i="4" s="1"/>
  <c r="T23" i="1" a="1"/>
  <c r="T23" i="1" s="1"/>
  <c r="T24" i="1" a="1"/>
  <c r="T24" i="1" s="1"/>
  <c r="T78" i="1" a="1"/>
  <c r="T78" i="1" s="1"/>
  <c r="T77" i="1" a="1"/>
  <c r="T77" i="1" s="1"/>
  <c r="T80" i="1" a="1"/>
  <c r="T80" i="1" s="1"/>
  <c r="T79" i="1" a="1"/>
  <c r="T79" i="1" s="1"/>
  <c r="T13" i="1" a="1"/>
  <c r="T13" i="1" s="1"/>
  <c r="T14" i="1" a="1"/>
  <c r="T14" i="1" s="1"/>
  <c r="T15" i="1" a="1"/>
  <c r="T15" i="1" s="1"/>
  <c r="T16" i="1" a="1"/>
  <c r="T16" i="1" s="1"/>
  <c r="B49" i="4"/>
  <c r="AV5" i="6"/>
  <c r="AW5" i="6" s="1"/>
  <c r="D5" i="6" s="1"/>
  <c r="B5" i="6" s="1"/>
  <c r="C5" i="6" s="1"/>
  <c r="AV4" i="6"/>
  <c r="AW4" i="6" s="1"/>
  <c r="D4" i="6" s="1"/>
  <c r="B4" i="6" s="1"/>
  <c r="C4" i="6" s="1"/>
  <c r="AV6" i="6"/>
  <c r="AW6" i="6" s="1"/>
  <c r="D6" i="6" s="1"/>
  <c r="B6" i="6" s="1"/>
  <c r="C6" i="6" s="1"/>
  <c r="T94" i="1" l="1" a="1"/>
  <c r="T94" i="1" s="1"/>
  <c r="T95" i="1" a="1"/>
  <c r="T95" i="1" s="1"/>
  <c r="T96" i="1" a="1"/>
  <c r="T96" i="1" s="1"/>
  <c r="U86" i="1"/>
  <c r="V86" i="1"/>
  <c r="W86" i="1"/>
  <c r="B62" i="4"/>
  <c r="B58" i="4"/>
  <c r="U70" i="1"/>
  <c r="V70" i="1"/>
  <c r="W70" i="1"/>
  <c r="T32" i="1" a="1"/>
  <c r="T32" i="1" s="1"/>
  <c r="T31" i="1" a="1"/>
  <c r="T31" i="1" s="1"/>
  <c r="T30" i="1" a="1"/>
  <c r="T30" i="1" s="1"/>
  <c r="T88" i="1" a="1"/>
  <c r="T88" i="1" s="1"/>
  <c r="T87" i="1" a="1"/>
  <c r="T87" i="1" s="1"/>
  <c r="T85" i="1" a="1"/>
  <c r="T85" i="1" s="1"/>
  <c r="T38" i="1" a="1"/>
  <c r="T38" i="1" s="1"/>
  <c r="T39" i="1" a="1"/>
  <c r="T39" i="1" s="1"/>
  <c r="T40" i="1" a="1"/>
  <c r="T40" i="1" s="1"/>
  <c r="T46" i="1" a="1"/>
  <c r="T46" i="1" s="1"/>
  <c r="T45" i="1" a="1"/>
  <c r="T45" i="1" s="1"/>
  <c r="T48" i="1" a="1"/>
  <c r="T48" i="1" s="1"/>
  <c r="T47" i="1" a="1"/>
  <c r="T47" i="1" s="1"/>
  <c r="W63" i="1"/>
  <c r="V63" i="1"/>
  <c r="U63" i="1"/>
  <c r="AA63" i="1"/>
  <c r="B56" i="4"/>
  <c r="W62" i="1"/>
  <c r="V62" i="1"/>
  <c r="U62" i="1"/>
  <c r="B55" i="4"/>
  <c r="W61" i="1"/>
  <c r="V61" i="1"/>
  <c r="U61" i="1"/>
  <c r="W64" i="1"/>
  <c r="V64" i="1"/>
  <c r="U64" i="1"/>
  <c r="Y57" i="1"/>
  <c r="W57" i="1"/>
  <c r="Y105" i="1"/>
  <c r="W105" i="1"/>
  <c r="T69" i="1" a="1"/>
  <c r="T69" i="1" s="1"/>
  <c r="T71" i="1" a="1"/>
  <c r="T71" i="1" s="1"/>
  <c r="T72" i="1" a="1"/>
  <c r="T72" i="1" s="1"/>
  <c r="W21" i="1"/>
  <c r="V21" i="1"/>
  <c r="U21" i="1"/>
  <c r="W22" i="1"/>
  <c r="V22" i="1"/>
  <c r="U22" i="1"/>
  <c r="W23" i="1"/>
  <c r="V23" i="1"/>
  <c r="U23" i="1"/>
  <c r="AA23" i="1"/>
  <c r="W24" i="1"/>
  <c r="V24" i="1"/>
  <c r="U24" i="1"/>
  <c r="W78" i="1"/>
  <c r="V78" i="1"/>
  <c r="U78" i="1"/>
  <c r="V77" i="1"/>
  <c r="W77" i="1"/>
  <c r="U77" i="1"/>
  <c r="W80" i="1"/>
  <c r="V80" i="1"/>
  <c r="U80" i="1"/>
  <c r="AA79" i="1"/>
  <c r="W79" i="1"/>
  <c r="V79" i="1"/>
  <c r="U79" i="1"/>
  <c r="W13" i="1"/>
  <c r="V13" i="1"/>
  <c r="U13" i="1"/>
  <c r="W14" i="1"/>
  <c r="V14" i="1"/>
  <c r="U14" i="1"/>
  <c r="W15" i="1"/>
  <c r="V15" i="1"/>
  <c r="U15" i="1"/>
  <c r="AA15" i="1"/>
  <c r="D3" i="4" s="1"/>
  <c r="L3" i="4" s="1"/>
  <c r="W16" i="1"/>
  <c r="V16" i="1"/>
  <c r="U16" i="1"/>
  <c r="B60" i="4"/>
  <c r="B59" i="4"/>
  <c r="B43" i="4"/>
  <c r="AT127" i="4"/>
  <c r="AR293" i="4"/>
  <c r="AQ242" i="4"/>
  <c r="AT85" i="4"/>
  <c r="AT35" i="4"/>
  <c r="AR51" i="4"/>
  <c r="AT357" i="4"/>
  <c r="AT203" i="4"/>
  <c r="AT460" i="4"/>
  <c r="AQ276" i="4"/>
  <c r="AT416" i="4"/>
  <c r="AT252" i="4"/>
  <c r="AT194" i="4"/>
  <c r="AT153" i="4"/>
  <c r="AT101" i="4"/>
  <c r="AT44" i="4"/>
  <c r="AT419" i="4"/>
  <c r="AT151" i="4"/>
  <c r="AR306" i="4"/>
  <c r="AT75" i="4"/>
  <c r="AT69" i="4"/>
  <c r="AT159" i="4"/>
  <c r="AT391" i="4"/>
  <c r="AT368" i="4"/>
  <c r="AR290" i="4"/>
  <c r="AR308" i="4"/>
  <c r="AT459" i="4"/>
  <c r="AT154" i="4"/>
  <c r="AT155" i="4"/>
  <c r="AT363" i="4"/>
  <c r="AT495" i="4"/>
  <c r="AT199" i="4"/>
  <c r="AT370" i="4"/>
  <c r="AT220" i="4"/>
  <c r="AT246" i="4"/>
  <c r="AT448" i="4"/>
  <c r="AT445" i="4"/>
  <c r="AT102" i="4"/>
  <c r="AT190" i="4"/>
  <c r="AT371" i="4"/>
  <c r="AT238" i="4"/>
  <c r="AR305" i="4"/>
  <c r="AT59" i="4"/>
  <c r="AO329" i="4"/>
  <c r="AT456" i="4"/>
  <c r="AT11" i="4"/>
  <c r="AR383" i="4"/>
  <c r="AT195" i="4"/>
  <c r="AT231" i="4"/>
  <c r="AT163" i="4"/>
  <c r="AT70" i="4"/>
  <c r="AT415" i="4"/>
  <c r="AT110" i="4"/>
  <c r="AR315" i="4"/>
  <c r="AR173" i="4"/>
  <c r="AT286" i="4"/>
  <c r="AT461" i="4"/>
  <c r="AR175" i="4"/>
  <c r="AT107" i="4"/>
  <c r="AO327" i="4"/>
  <c r="AT161" i="4"/>
  <c r="AT218" i="4"/>
  <c r="AT289" i="4"/>
  <c r="AT331" i="4"/>
  <c r="AP447" i="4"/>
  <c r="AT334" i="4"/>
  <c r="AT335" i="4"/>
  <c r="AT150" i="4"/>
  <c r="AT487" i="4"/>
  <c r="AT367" i="4"/>
  <c r="AT202" i="4"/>
  <c r="AR171" i="4"/>
  <c r="AT178" i="4"/>
  <c r="AT124" i="4"/>
  <c r="AT21" i="4"/>
  <c r="AR53" i="4"/>
  <c r="AT152" i="4"/>
  <c r="AT452" i="4"/>
  <c r="AR172" i="4"/>
  <c r="AT210" i="4"/>
  <c r="AT165" i="4"/>
  <c r="AT444" i="4"/>
  <c r="AT274" i="4"/>
  <c r="AT62" i="4"/>
  <c r="AT77" i="4"/>
  <c r="AT60" i="4"/>
  <c r="AT160" i="4"/>
  <c r="AT426" i="4"/>
  <c r="AT336" i="4"/>
  <c r="AT281" i="4"/>
  <c r="AT120" i="4"/>
  <c r="AT90" i="4"/>
  <c r="AT10" i="4"/>
  <c r="AT191" i="4"/>
  <c r="AT192" i="4"/>
  <c r="AT8" i="4"/>
  <c r="AT279" i="4"/>
  <c r="AT326" i="4"/>
  <c r="AT125" i="4"/>
  <c r="AT228" i="4"/>
  <c r="AR3" i="4"/>
  <c r="AT425" i="4"/>
  <c r="AT225" i="4"/>
  <c r="AT270" i="4"/>
  <c r="AP451" i="4"/>
  <c r="AT118" i="4"/>
  <c r="AT57" i="4"/>
  <c r="AQ284" i="4"/>
  <c r="AT224" i="4"/>
  <c r="AT46" i="4"/>
  <c r="AQ272" i="4"/>
  <c r="AT16" i="4"/>
  <c r="AT488" i="4"/>
  <c r="AT208" i="4"/>
  <c r="AT354" i="4"/>
  <c r="AT455" i="4"/>
  <c r="AT98" i="4"/>
  <c r="AT269" i="4"/>
  <c r="AT245" i="4"/>
  <c r="AT15" i="4"/>
  <c r="AT41" i="4"/>
  <c r="AT193" i="4"/>
  <c r="AT181" i="4"/>
  <c r="AT87" i="4"/>
  <c r="AT364" i="4"/>
  <c r="AT449" i="4"/>
  <c r="AT166" i="4"/>
  <c r="AT380" i="4"/>
  <c r="AT497" i="4"/>
  <c r="AQ247" i="4"/>
  <c r="AT366" i="4"/>
  <c r="AT158" i="4"/>
  <c r="AR48" i="4"/>
  <c r="AR314" i="4"/>
  <c r="AT162" i="4"/>
  <c r="AT244" i="4"/>
  <c r="AT359" i="4"/>
  <c r="AT324" i="4"/>
  <c r="AR304" i="4"/>
  <c r="AT462" i="4"/>
  <c r="AT282" i="4"/>
  <c r="AR302" i="4"/>
  <c r="AT36" i="4"/>
  <c r="AT285" i="4"/>
  <c r="AR291" i="4"/>
  <c r="AT365" i="4"/>
  <c r="AT424" i="4"/>
  <c r="AT9" i="4"/>
  <c r="AT12" i="4"/>
  <c r="AT97" i="4"/>
  <c r="AQ239" i="4"/>
  <c r="AT483" i="4"/>
  <c r="AT490" i="4"/>
  <c r="AT278" i="4"/>
  <c r="AT454" i="4"/>
  <c r="AT130" i="4"/>
  <c r="AT106" i="4"/>
  <c r="AT379" i="4"/>
  <c r="AT47" i="4"/>
  <c r="AT73" i="4"/>
  <c r="AR294" i="4"/>
  <c r="AT167" i="4"/>
  <c r="AT182" i="4"/>
  <c r="AR174" i="4"/>
  <c r="AT268" i="4"/>
  <c r="AT23" i="4"/>
  <c r="AT89" i="4"/>
  <c r="AT485" i="4"/>
  <c r="AT230" i="4"/>
  <c r="AT427" i="4"/>
  <c r="AT493" i="4"/>
  <c r="AT34" i="4"/>
  <c r="AT157" i="4"/>
  <c r="AT22" i="4"/>
  <c r="AT496" i="4"/>
  <c r="AR386" i="4"/>
  <c r="AT421" i="4"/>
  <c r="AR310" i="4"/>
  <c r="AT409" i="4"/>
  <c r="AT86" i="4"/>
  <c r="AT24" i="4"/>
  <c r="AT414" i="4"/>
  <c r="AT382" i="4"/>
  <c r="AT384" i="4"/>
  <c r="AT83" i="4"/>
  <c r="AT100" i="4"/>
  <c r="AT356" i="4"/>
  <c r="AT7" i="4"/>
  <c r="AT353" i="4"/>
  <c r="AR311" i="4"/>
  <c r="AT81" i="4"/>
  <c r="AT58" i="4"/>
  <c r="AT420" i="4"/>
  <c r="AT42" i="4"/>
  <c r="AT129" i="4"/>
  <c r="AR168" i="4"/>
  <c r="AT221" i="4"/>
  <c r="AT39" i="4"/>
  <c r="AR312" i="4"/>
  <c r="AT390" i="4"/>
  <c r="AT25" i="4"/>
  <c r="AT457" i="4"/>
  <c r="AT33" i="4"/>
  <c r="AP489" i="4"/>
  <c r="D8" i="4"/>
  <c r="AT88" i="4"/>
  <c r="AT492" i="4"/>
  <c r="AR54" i="4"/>
  <c r="AR50" i="4"/>
  <c r="AT243" i="4"/>
  <c r="AT207" i="4"/>
  <c r="AT121" i="4"/>
  <c r="AT105" i="4"/>
  <c r="AT388" i="4"/>
  <c r="AT418" i="4"/>
  <c r="AT103" i="4"/>
  <c r="AT17" i="4"/>
  <c r="AT408" i="4"/>
  <c r="AT131" i="4"/>
  <c r="AT283" i="4"/>
  <c r="AT494" i="4"/>
  <c r="AT109" i="4"/>
  <c r="AT410" i="4"/>
  <c r="AT189" i="4"/>
  <c r="AQ250" i="4"/>
  <c r="AT301" i="4"/>
  <c r="AT223" i="4"/>
  <c r="AT71" i="4"/>
  <c r="AT369" i="4"/>
  <c r="AT61" i="4"/>
  <c r="AT328" i="4"/>
  <c r="AT149" i="4"/>
  <c r="AT126" i="4"/>
  <c r="AT201" i="4"/>
  <c r="AT352" i="4"/>
  <c r="AT389" i="4"/>
  <c r="AT177" i="4"/>
  <c r="AT307" i="4"/>
  <c r="AT332" i="4"/>
  <c r="AT358" i="4"/>
  <c r="AT78" i="4"/>
  <c r="AR313" i="4"/>
  <c r="AT227" i="4"/>
  <c r="AT26" i="4"/>
  <c r="AT229" i="4"/>
  <c r="AT196" i="4"/>
  <c r="AT360" i="4"/>
  <c r="AT484" i="4"/>
  <c r="AT271" i="4"/>
  <c r="AR55" i="4"/>
  <c r="AP240" i="4"/>
  <c r="AT323" i="4"/>
  <c r="AT205" i="4"/>
  <c r="AT280" i="4"/>
  <c r="AQ241" i="4"/>
  <c r="AT119" i="4"/>
  <c r="AT217" i="4"/>
  <c r="AT128" i="4"/>
  <c r="AT4" i="4"/>
  <c r="AT164" i="4"/>
  <c r="AT206" i="4"/>
  <c r="AT292" i="4"/>
  <c r="AT325" i="4"/>
  <c r="AT362" i="4"/>
  <c r="AT74" i="4"/>
  <c r="AT417" i="4"/>
  <c r="AT200" i="4"/>
  <c r="AT226" i="4"/>
  <c r="AT6" i="4"/>
  <c r="AT355" i="4"/>
  <c r="AT45" i="4"/>
  <c r="AT123" i="4"/>
  <c r="AT287" i="4"/>
  <c r="AT82" i="4"/>
  <c r="AT387" i="4"/>
  <c r="AT80" i="4"/>
  <c r="AT381" i="4"/>
  <c r="AT411" i="4"/>
  <c r="AT209" i="4"/>
  <c r="AT378" i="4"/>
  <c r="AT446" i="4"/>
  <c r="AT486" i="4"/>
  <c r="AT222" i="4"/>
  <c r="AT148" i="4"/>
  <c r="AT491" i="4"/>
  <c r="AT99" i="4"/>
  <c r="AT79" i="4"/>
  <c r="AT277" i="4"/>
  <c r="AR303" i="4"/>
  <c r="AT38" i="4"/>
  <c r="AT413" i="4"/>
  <c r="AT333" i="4"/>
  <c r="AO330" i="4"/>
  <c r="AQ273" i="4"/>
  <c r="AT458" i="4"/>
  <c r="AT132" i="4"/>
  <c r="AT111" i="4"/>
  <c r="AR52" i="4"/>
  <c r="AT361" i="4"/>
  <c r="AT422" i="4"/>
  <c r="AT423" i="4"/>
  <c r="AT40" i="4"/>
  <c r="AT248" i="4"/>
  <c r="AT72" i="4"/>
  <c r="AT219" i="4"/>
  <c r="AT179" i="4"/>
  <c r="AT156" i="4"/>
  <c r="AR385" i="4"/>
  <c r="AP450" i="4"/>
  <c r="AT76" i="4"/>
  <c r="AT43" i="4"/>
  <c r="AT443" i="4"/>
  <c r="AQ251" i="4"/>
  <c r="AT122" i="4"/>
  <c r="AQ275" i="4"/>
  <c r="AT108" i="4"/>
  <c r="AR170" i="4"/>
  <c r="AT198" i="4"/>
  <c r="AT180" i="4"/>
  <c r="AT14" i="4"/>
  <c r="AT18" i="4"/>
  <c r="AT453" i="4"/>
  <c r="AT412" i="4"/>
  <c r="AT249" i="4"/>
  <c r="AR309" i="4"/>
  <c r="AT197" i="4"/>
  <c r="AT392" i="4"/>
  <c r="AT19" i="4"/>
  <c r="AT322" i="4"/>
  <c r="AT104" i="4"/>
  <c r="AT37" i="4"/>
  <c r="D14" i="4"/>
  <c r="AU456" i="4"/>
  <c r="AU324" i="4"/>
  <c r="AU419" i="4"/>
  <c r="AU158" i="4"/>
  <c r="AU378" i="4"/>
  <c r="AU443" i="4"/>
  <c r="AU288" i="4"/>
  <c r="AU476" i="4"/>
  <c r="AU248" i="4"/>
  <c r="AU215" i="4"/>
  <c r="AU338" i="4"/>
  <c r="AU434" i="4"/>
  <c r="AU353" i="4"/>
  <c r="AU486" i="4"/>
  <c r="AU217" i="4"/>
  <c r="AU148" i="4"/>
  <c r="AU169" i="4"/>
  <c r="AU155" i="4"/>
  <c r="AU5" i="4"/>
  <c r="AU38" i="4"/>
  <c r="AU94" i="4"/>
  <c r="AU292" i="4"/>
  <c r="AU223" i="4"/>
  <c r="AU64" i="4"/>
  <c r="AU22" i="4"/>
  <c r="AU81" i="4"/>
  <c r="AU262" i="4"/>
  <c r="AU409" i="4"/>
  <c r="AU39" i="4"/>
  <c r="AU303" i="4"/>
  <c r="AU459" i="4"/>
  <c r="AU450" i="4"/>
  <c r="AU484" i="4"/>
  <c r="AU412" i="4"/>
  <c r="AU201" i="4"/>
  <c r="AU372" i="4"/>
  <c r="AU54" i="4"/>
  <c r="AU318" i="4"/>
  <c r="AU445" i="4"/>
  <c r="AU398" i="4"/>
  <c r="AU233" i="4"/>
  <c r="AU84" i="4"/>
  <c r="AU120" i="4"/>
  <c r="AU381" i="4"/>
  <c r="AU104" i="4"/>
  <c r="AU100" i="4"/>
  <c r="AU192" i="4"/>
  <c r="AU191" i="4"/>
  <c r="AU453" i="4"/>
  <c r="AU211" i="4"/>
  <c r="AU483" i="4"/>
  <c r="AU380" i="4"/>
  <c r="AU299" i="4"/>
  <c r="AU66" i="4"/>
  <c r="AU448" i="4"/>
  <c r="AU346" i="4"/>
  <c r="AU171" i="4"/>
  <c r="AU116" i="4"/>
  <c r="AU320" i="4"/>
  <c r="AU316" i="4"/>
  <c r="AU489" i="4"/>
  <c r="AU174" i="4"/>
  <c r="AU17" i="4"/>
  <c r="AU438" i="4"/>
  <c r="AU178" i="4"/>
  <c r="AU374" i="4"/>
  <c r="AU75" i="4"/>
  <c r="AU118" i="4"/>
  <c r="AU388" i="4"/>
  <c r="AU60" i="4"/>
  <c r="AU222" i="4"/>
  <c r="AU384" i="4"/>
  <c r="AU291" i="4"/>
  <c r="AU91" i="4"/>
  <c r="AU444" i="4"/>
  <c r="AU470" i="4"/>
  <c r="AU159" i="4"/>
  <c r="AU226" i="4"/>
  <c r="AU172" i="4"/>
  <c r="AU121" i="4"/>
  <c r="AU263" i="4"/>
  <c r="AU402" i="4"/>
  <c r="AU241" i="4"/>
  <c r="AU379" i="4"/>
  <c r="AU224" i="4"/>
  <c r="AU51" i="4"/>
  <c r="AU359" i="4"/>
  <c r="AU275" i="4"/>
  <c r="AU289" i="4"/>
  <c r="AU76" i="4"/>
  <c r="AU97" i="4"/>
  <c r="AU33" i="4"/>
  <c r="AU410" i="4"/>
  <c r="AU218" i="4"/>
  <c r="AU92" i="4"/>
  <c r="AU424" i="4"/>
  <c r="AU199" i="4"/>
  <c r="AU14" i="4"/>
  <c r="AU208" i="4"/>
  <c r="AU21" i="4"/>
  <c r="AU194" i="4"/>
  <c r="AU142" i="4"/>
  <c r="AU12" i="4"/>
  <c r="AU207" i="4"/>
  <c r="AU135" i="4"/>
  <c r="AU273" i="4"/>
  <c r="AU354" i="4"/>
  <c r="AU184" i="4"/>
  <c r="AU168" i="4"/>
  <c r="AU306" i="4"/>
  <c r="AU183" i="4"/>
  <c r="AU214" i="4"/>
  <c r="AU463" i="4"/>
  <c r="AU270" i="4"/>
  <c r="AU349" i="4"/>
  <c r="AU143" i="4"/>
  <c r="AU139" i="4"/>
  <c r="AU205" i="4"/>
  <c r="AU236" i="4"/>
  <c r="AU245" i="4"/>
  <c r="AU27" i="4"/>
  <c r="AU259" i="4"/>
  <c r="AU59" i="4"/>
  <c r="AU8" i="4"/>
  <c r="AU468" i="4"/>
  <c r="AU493" i="4"/>
  <c r="AU95" i="4"/>
  <c r="AU383" i="4"/>
  <c r="AU310" i="4"/>
  <c r="AU196" i="4"/>
  <c r="AU293" i="4"/>
  <c r="AU45" i="4"/>
  <c r="AU36" i="4"/>
  <c r="AU63" i="4"/>
  <c r="AU281" i="4"/>
  <c r="AU437" i="4"/>
  <c r="AU260" i="4"/>
  <c r="AU107" i="4"/>
  <c r="AU415" i="4"/>
  <c r="AU279" i="4"/>
  <c r="AU234" i="4"/>
  <c r="AU15" i="4"/>
  <c r="AU430" i="4"/>
  <c r="AU325" i="4"/>
  <c r="AU433" i="4"/>
  <c r="AU232" i="4"/>
  <c r="AU235" i="4"/>
  <c r="AU6" i="4"/>
  <c r="AU198" i="4"/>
  <c r="AU331" i="4"/>
  <c r="AU52" i="4"/>
  <c r="AU152" i="4"/>
  <c r="AU239" i="4"/>
  <c r="AU190" i="4"/>
  <c r="AU23" i="4"/>
  <c r="AU272" i="4"/>
  <c r="AU30" i="4"/>
  <c r="AU128" i="4"/>
  <c r="AU72" i="4"/>
  <c r="AU78" i="4"/>
  <c r="AU42" i="4"/>
  <c r="AU24" i="4"/>
  <c r="AU98" i="4"/>
  <c r="AU31" i="4"/>
  <c r="AU362" i="4"/>
  <c r="AU189" i="4"/>
  <c r="AU340" i="4"/>
  <c r="AU253" i="4"/>
  <c r="AU57" i="4"/>
  <c r="AU115" i="4"/>
  <c r="AU219" i="4"/>
  <c r="AU48" i="4"/>
  <c r="AU180" i="4"/>
  <c r="AU29" i="4"/>
  <c r="AU136" i="4"/>
  <c r="AU238" i="4"/>
  <c r="AU322" i="4"/>
  <c r="AU399" i="4"/>
  <c r="AU418" i="4"/>
  <c r="AU140" i="4"/>
  <c r="AU195" i="4"/>
  <c r="AU67" i="4"/>
  <c r="AU181" i="4"/>
  <c r="AU247" i="4"/>
  <c r="AU34" i="4"/>
  <c r="AU308" i="4"/>
  <c r="AU61" i="4"/>
  <c r="AU49" i="4"/>
  <c r="AU16" i="4"/>
  <c r="AU431" i="4"/>
  <c r="AU255" i="4"/>
  <c r="AU93" i="4"/>
  <c r="AU323" i="4"/>
  <c r="AU113" i="4"/>
  <c r="AU344" i="4"/>
  <c r="AU375" i="4"/>
  <c r="AU403" i="4"/>
  <c r="AU161" i="4"/>
  <c r="AU43" i="4"/>
  <c r="AU254" i="4"/>
  <c r="AU102" i="4"/>
  <c r="AU74" i="4"/>
  <c r="AU327" i="4"/>
  <c r="AU40" i="4"/>
  <c r="AU173" i="4"/>
  <c r="AU145" i="4"/>
  <c r="AU150" i="4"/>
  <c r="AU53" i="4"/>
  <c r="AU65" i="4"/>
  <c r="AU177" i="4"/>
  <c r="AU229" i="4"/>
  <c r="AU170" i="4"/>
  <c r="AU133" i="4"/>
  <c r="AU250" i="4"/>
  <c r="AU243" i="4"/>
  <c r="AU9" i="4"/>
  <c r="AU99" i="4"/>
  <c r="AU356" i="4"/>
  <c r="AU302" i="4"/>
  <c r="AU123" i="4"/>
  <c r="AU357" i="4"/>
  <c r="AU213" i="4"/>
  <c r="AU297" i="4"/>
  <c r="AU206" i="4"/>
  <c r="AU28" i="4"/>
  <c r="AU127" i="4"/>
  <c r="AU125" i="4"/>
  <c r="AU265" i="4"/>
  <c r="AU244" i="4"/>
  <c r="AU342" i="4"/>
  <c r="AU317" i="4"/>
  <c r="AU124" i="4"/>
  <c r="AU408" i="4"/>
  <c r="AU278" i="4"/>
  <c r="AU10" i="4"/>
  <c r="AU4" i="4"/>
  <c r="AU440" i="4"/>
  <c r="AU258" i="4"/>
  <c r="AU70" i="4"/>
  <c r="AU296" i="4"/>
  <c r="AU18" i="4"/>
  <c r="AU311" i="4"/>
  <c r="AU365" i="4"/>
  <c r="AU295" i="4"/>
  <c r="AU71" i="4"/>
  <c r="AU298" i="4"/>
  <c r="AU376" i="4"/>
  <c r="AU319" i="4"/>
  <c r="AU209" i="4"/>
  <c r="AU454" i="4"/>
  <c r="AU368" i="4"/>
  <c r="AU465" i="4"/>
  <c r="AU385" i="4"/>
  <c r="AU395" i="4"/>
  <c r="AU240" i="4"/>
  <c r="AU103" i="4"/>
  <c r="AU307" i="4"/>
  <c r="AU332" i="4"/>
  <c r="AU479" i="4"/>
  <c r="AU284" i="4"/>
  <c r="AU405" i="4"/>
  <c r="AU186" i="4"/>
  <c r="AU25" i="4"/>
  <c r="AU328" i="4"/>
  <c r="AU474" i="4"/>
  <c r="AU334" i="4"/>
  <c r="AU149" i="4"/>
  <c r="AU106" i="4"/>
  <c r="AU387" i="4"/>
  <c r="AU50" i="4"/>
  <c r="AU435" i="4"/>
  <c r="AU304" i="4"/>
  <c r="AU429" i="4"/>
  <c r="AU343" i="4"/>
  <c r="AU130" i="4"/>
  <c r="AU400" i="4"/>
  <c r="AU269" i="4"/>
  <c r="AU134" i="4"/>
  <c r="AU428" i="4"/>
  <c r="AU138" i="4"/>
  <c r="AU88" i="4"/>
  <c r="AU85" i="4"/>
  <c r="AU69" i="4"/>
  <c r="AU13" i="4"/>
  <c r="AU87" i="4"/>
  <c r="AU58" i="4"/>
  <c r="AU220" i="4"/>
  <c r="AU212" i="4"/>
  <c r="AU35" i="4"/>
  <c r="AU268" i="4"/>
  <c r="AU256" i="4"/>
  <c r="AU447" i="4"/>
  <c r="AU337" i="4"/>
  <c r="AU413" i="4"/>
  <c r="AU20" i="4"/>
  <c r="AU301" i="4"/>
  <c r="AU473" i="4"/>
  <c r="AU3" i="4"/>
  <c r="AU396" i="4"/>
  <c r="AU153" i="4"/>
  <c r="AU373" i="4"/>
  <c r="AU187" i="4"/>
  <c r="AU109" i="4"/>
  <c r="AU347" i="4"/>
  <c r="AU390" i="4"/>
  <c r="AU421" i="4"/>
  <c r="AU185" i="4"/>
  <c r="AU56" i="4"/>
  <c r="AU464" i="4"/>
  <c r="AU7" i="4"/>
  <c r="AU329" i="4"/>
  <c r="AU89" i="4"/>
  <c r="AU352" i="4"/>
  <c r="AU363" i="4"/>
  <c r="AU204" i="4"/>
  <c r="AU112" i="4"/>
  <c r="AU164" i="4"/>
  <c r="AU339" i="4"/>
  <c r="AU393" i="4"/>
  <c r="AU467" i="4"/>
  <c r="AU86" i="4"/>
  <c r="AU313" i="4"/>
  <c r="AU79" i="4"/>
  <c r="AU119" i="4"/>
  <c r="AU227" i="4"/>
  <c r="AU176" i="4"/>
  <c r="AU394" i="4"/>
  <c r="AU179" i="4"/>
  <c r="AU114" i="4"/>
  <c r="AU290" i="4"/>
  <c r="B44" i="4"/>
  <c r="F8" i="4" a="1"/>
  <c r="G8" i="4" a="1"/>
  <c r="I8" i="4" a="1"/>
  <c r="H8" i="4" a="1"/>
  <c r="AT95" i="4" l="1"/>
  <c r="AP40" i="4"/>
  <c r="AP250" i="4"/>
  <c r="AP262" i="4"/>
  <c r="AP17" i="4"/>
  <c r="AP46" i="4"/>
  <c r="AP22" i="4"/>
  <c r="AP139" i="4"/>
  <c r="AT351" i="4"/>
  <c r="AP83" i="4"/>
  <c r="AP39" i="4"/>
  <c r="AP307" i="4"/>
  <c r="AT344" i="4"/>
  <c r="AP336" i="4"/>
  <c r="AP365" i="4"/>
  <c r="AP480" i="4"/>
  <c r="AT308" i="4"/>
  <c r="AP124" i="4"/>
  <c r="AT318" i="4"/>
  <c r="AP203" i="4"/>
  <c r="AP105" i="4"/>
  <c r="AP440" i="4"/>
  <c r="AP129" i="4"/>
  <c r="AP174" i="4"/>
  <c r="AP390" i="4"/>
  <c r="AP247" i="4"/>
  <c r="AP406" i="4"/>
  <c r="AP86" i="4"/>
  <c r="AP236" i="4"/>
  <c r="AP420" i="4"/>
  <c r="AT347" i="4"/>
  <c r="AP194" i="4"/>
  <c r="AT300" i="4"/>
  <c r="AP363" i="4"/>
  <c r="AP78" i="4"/>
  <c r="AP369" i="4"/>
  <c r="AP80" i="4"/>
  <c r="AP334" i="4"/>
  <c r="AP206" i="4"/>
  <c r="AP495" i="4"/>
  <c r="AP128" i="4"/>
  <c r="AP280" i="4"/>
  <c r="AP231" i="4"/>
  <c r="AT297" i="4"/>
  <c r="AP332" i="4"/>
  <c r="AP132" i="4"/>
  <c r="AP460" i="4"/>
  <c r="AP200" i="4"/>
  <c r="AP126" i="4"/>
  <c r="AT315" i="4"/>
  <c r="AP9" i="4"/>
  <c r="AP282" i="4"/>
  <c r="AP424" i="4"/>
  <c r="AP391" i="4"/>
  <c r="AP108" i="4"/>
  <c r="AP475" i="4"/>
  <c r="AT306" i="4"/>
  <c r="AP313" i="4"/>
  <c r="AP235" i="4"/>
  <c r="AT403" i="4"/>
  <c r="AT168" i="4"/>
  <c r="AP249" i="4"/>
  <c r="AT311" i="4"/>
  <c r="AP228" i="4"/>
  <c r="AP141" i="4"/>
  <c r="AT49" i="4"/>
  <c r="AP8" i="4"/>
  <c r="AT345" i="4"/>
  <c r="AP140" i="4"/>
  <c r="AP161" i="4"/>
  <c r="AP283" i="4"/>
  <c r="AT404" i="4"/>
  <c r="AP82" i="4"/>
  <c r="AP215" i="4"/>
  <c r="AP103" i="4"/>
  <c r="AT293" i="4"/>
  <c r="AP246" i="4"/>
  <c r="AP45" i="4"/>
  <c r="AT342" i="4"/>
  <c r="AP335" i="4"/>
  <c r="AP179" i="4"/>
  <c r="AP252" i="4"/>
  <c r="AT321" i="4"/>
  <c r="AT84" i="4"/>
  <c r="AT329" i="4"/>
  <c r="U94" i="1"/>
  <c r="V94" i="1"/>
  <c r="W94" i="1"/>
  <c r="B64" i="4"/>
  <c r="AA95" i="1"/>
  <c r="U95" i="1"/>
  <c r="V95" i="1"/>
  <c r="W95" i="1"/>
  <c r="U96" i="1"/>
  <c r="V96" i="1"/>
  <c r="W96" i="1"/>
  <c r="AT327" i="4"/>
  <c r="AT68" i="4"/>
  <c r="AP455" i="4"/>
  <c r="AP425" i="4"/>
  <c r="AP123" i="4"/>
  <c r="AP263" i="4"/>
  <c r="AT212" i="4"/>
  <c r="AP38" i="4"/>
  <c r="AP458" i="4"/>
  <c r="AP111" i="4"/>
  <c r="AP371" i="4"/>
  <c r="AP43" i="4"/>
  <c r="AP292" i="4"/>
  <c r="D9" i="4"/>
  <c r="AT169" i="4"/>
  <c r="AP349" i="4"/>
  <c r="AT400" i="4"/>
  <c r="AP434" i="4"/>
  <c r="AP28" i="4"/>
  <c r="AP110" i="4"/>
  <c r="AT171" i="4"/>
  <c r="AP107" i="4"/>
  <c r="AP225" i="4"/>
  <c r="AT317" i="4"/>
  <c r="AP284" i="4"/>
  <c r="AT398" i="4"/>
  <c r="AT93" i="4"/>
  <c r="AP251" i="4"/>
  <c r="AP88" i="4"/>
  <c r="AP195" i="4"/>
  <c r="AP346" i="4"/>
  <c r="AP234" i="4"/>
  <c r="AP164" i="4"/>
  <c r="AP244" i="4"/>
  <c r="AP61" i="4"/>
  <c r="AP237" i="4"/>
  <c r="AP418" i="4"/>
  <c r="AP392" i="4"/>
  <c r="AP422" i="4"/>
  <c r="AP131" i="4"/>
  <c r="AT92" i="4"/>
  <c r="AT407" i="4"/>
  <c r="AP117" i="4"/>
  <c r="AP333" i="4"/>
  <c r="AP138" i="4"/>
  <c r="AP423" i="4"/>
  <c r="AT401" i="4"/>
  <c r="AP389" i="4"/>
  <c r="AP437" i="4"/>
  <c r="AP223" i="4"/>
  <c r="AP426" i="4"/>
  <c r="AP162" i="4"/>
  <c r="AP58" i="4"/>
  <c r="AP42" i="4"/>
  <c r="AP222" i="4"/>
  <c r="AP419" i="4"/>
  <c r="AP187" i="4"/>
  <c r="AT383" i="4"/>
  <c r="AT56" i="4"/>
  <c r="AT55" i="4"/>
  <c r="AT312" i="4"/>
  <c r="AP201" i="4"/>
  <c r="AP146" i="4"/>
  <c r="AP18" i="4"/>
  <c r="AP81" i="4"/>
  <c r="AP167" i="4"/>
  <c r="AP278" i="4"/>
  <c r="AT3" i="4"/>
  <c r="AP230" i="4"/>
  <c r="AP196" i="4"/>
  <c r="AP343" i="4"/>
  <c r="AP15" i="4"/>
  <c r="AT67" i="4"/>
  <c r="AP115" i="4"/>
  <c r="AT299" i="4"/>
  <c r="AT309" i="4"/>
  <c r="AP66" i="4"/>
  <c r="AP163" i="4"/>
  <c r="AT374" i="4"/>
  <c r="AP482" i="4"/>
  <c r="AP399" i="4"/>
  <c r="AP476" i="4"/>
  <c r="AP77" i="4"/>
  <c r="AP202" i="4"/>
  <c r="AP248" i="4"/>
  <c r="AP319" i="4"/>
  <c r="AP12" i="4"/>
  <c r="AP29" i="4"/>
  <c r="AP227" i="4"/>
  <c r="AP26" i="4"/>
  <c r="AP4" i="4"/>
  <c r="AP285" i="4"/>
  <c r="AP32" i="4"/>
  <c r="AT294" i="4"/>
  <c r="AP130" i="4"/>
  <c r="AP180" i="4"/>
  <c r="AP158" i="4"/>
  <c r="AP76" i="4"/>
  <c r="AP172" i="4"/>
  <c r="AP461" i="4"/>
  <c r="AP7" i="4"/>
  <c r="AP125" i="4"/>
  <c r="AP478" i="4"/>
  <c r="AT176" i="4"/>
  <c r="AT184" i="4"/>
  <c r="AP233" i="4"/>
  <c r="AP94" i="4"/>
  <c r="AT5" i="4"/>
  <c r="AP494" i="4"/>
  <c r="AP366" i="4"/>
  <c r="AT48" i="4"/>
  <c r="AP165" i="4"/>
  <c r="AP10" i="4"/>
  <c r="AP75" i="4"/>
  <c r="AP23" i="4"/>
  <c r="AT373" i="4"/>
  <c r="AP11" i="4"/>
  <c r="AP243" i="4"/>
  <c r="AT385" i="4"/>
  <c r="AP402" i="4"/>
  <c r="AP438" i="4"/>
  <c r="AT54" i="4"/>
  <c r="AP87" i="4"/>
  <c r="AP375" i="4"/>
  <c r="AP279" i="4"/>
  <c r="AP89" i="4"/>
  <c r="AT13" i="4"/>
  <c r="AP79" i="4"/>
  <c r="AT376" i="4"/>
  <c r="AP310" i="4"/>
  <c r="AP454" i="4"/>
  <c r="AP497" i="4"/>
  <c r="AP350" i="4"/>
  <c r="AP199" i="4"/>
  <c r="AP496" i="4"/>
  <c r="AP178" i="4"/>
  <c r="AP62" i="4"/>
  <c r="AP207" i="4"/>
  <c r="AP368" i="4"/>
  <c r="AP30" i="4"/>
  <c r="AP160" i="4"/>
  <c r="AP102" i="4"/>
  <c r="AP265" i="4"/>
  <c r="AP60" i="4"/>
  <c r="AP331" i="4"/>
  <c r="AP287" i="4"/>
  <c r="AT377" i="4"/>
  <c r="AP266" i="4"/>
  <c r="AP25" i="4"/>
  <c r="AP31" i="4"/>
  <c r="AP387" i="4"/>
  <c r="AP198" i="4"/>
  <c r="AP261" i="4"/>
  <c r="AP197" i="4"/>
  <c r="AP477" i="4"/>
  <c r="AP226" i="4"/>
  <c r="AT52" i="4"/>
  <c r="AT64" i="4"/>
  <c r="AP298" i="4"/>
  <c r="AT330" i="4"/>
  <c r="AP481" i="4"/>
  <c r="AP181" i="4"/>
  <c r="AP208" i="4"/>
  <c r="AP459" i="4"/>
  <c r="AP90" i="4"/>
  <c r="AP142" i="4"/>
  <c r="AT96" i="4"/>
  <c r="AP143" i="4"/>
  <c r="AP24" i="4"/>
  <c r="AT288" i="4"/>
  <c r="AP159" i="4"/>
  <c r="AP104" i="4"/>
  <c r="AT65" i="4"/>
  <c r="AT290" i="4"/>
  <c r="AP258" i="4"/>
  <c r="AP286" i="4"/>
  <c r="AT386" i="4"/>
  <c r="AP267" i="4"/>
  <c r="AP175" i="4"/>
  <c r="AP405" i="4"/>
  <c r="AP216" i="4"/>
  <c r="AP473" i="4"/>
  <c r="AP20" i="4"/>
  <c r="AP114" i="4"/>
  <c r="AP384" i="4"/>
  <c r="AP44" i="4"/>
  <c r="AP441" i="4"/>
  <c r="AP116" i="4"/>
  <c r="AP59" i="4"/>
  <c r="AT436" i="4"/>
  <c r="AT435" i="4"/>
  <c r="AP264" i="4"/>
  <c r="AP260" i="4"/>
  <c r="AT348" i="4"/>
  <c r="AP367" i="4"/>
  <c r="AT291" i="4"/>
  <c r="AP364" i="4"/>
  <c r="AP185" i="4"/>
  <c r="AP47" i="4"/>
  <c r="AT433" i="4"/>
  <c r="AP462" i="4"/>
  <c r="AP186" i="4"/>
  <c r="AP214" i="4"/>
  <c r="AP456" i="4"/>
  <c r="AP106" i="4"/>
  <c r="AT320" i="4"/>
  <c r="AP314" i="4"/>
  <c r="AP147" i="4"/>
  <c r="AP427" i="4"/>
  <c r="AP19" i="4"/>
  <c r="AP16" i="4"/>
  <c r="AP145" i="4"/>
  <c r="AP229" i="4"/>
  <c r="AP224" i="4"/>
  <c r="AP479" i="4"/>
  <c r="AP281" i="4"/>
  <c r="AP457" i="4"/>
  <c r="AP421" i="4"/>
  <c r="AP439" i="4"/>
  <c r="AP53" i="4"/>
  <c r="AT296" i="4"/>
  <c r="AT51" i="4"/>
  <c r="AP362" i="4"/>
  <c r="AP453" i="4"/>
  <c r="AP109" i="4"/>
  <c r="AP259" i="4"/>
  <c r="AP144" i="4"/>
  <c r="AP209" i="4"/>
  <c r="AP166" i="4"/>
  <c r="AP388" i="4"/>
  <c r="AP41" i="4"/>
  <c r="AP474" i="4"/>
  <c r="AP442" i="4"/>
  <c r="AP213" i="4"/>
  <c r="AP210" i="4"/>
  <c r="AP328" i="4"/>
  <c r="AP113" i="4"/>
  <c r="AT204" i="4"/>
  <c r="AP245" i="4"/>
  <c r="AP370" i="4"/>
  <c r="AP493" i="4"/>
  <c r="AP188" i="4"/>
  <c r="AP74" i="4"/>
  <c r="AP127" i="4"/>
  <c r="AP173" i="4"/>
  <c r="AP182" i="4"/>
  <c r="AQ312" i="4"/>
  <c r="AQ495" i="4"/>
  <c r="AQ440" i="4"/>
  <c r="AQ481" i="4"/>
  <c r="AQ428" i="4"/>
  <c r="AQ94" i="4"/>
  <c r="AQ59" i="4"/>
  <c r="AQ414" i="4"/>
  <c r="AQ76" i="4"/>
  <c r="AQ381" i="4"/>
  <c r="AQ55" i="4"/>
  <c r="AQ387" i="4"/>
  <c r="AQ378" i="4"/>
  <c r="AQ400" i="4"/>
  <c r="AQ164" i="4"/>
  <c r="AQ310" i="4"/>
  <c r="AQ359" i="4"/>
  <c r="AQ338" i="4"/>
  <c r="AQ304" i="4"/>
  <c r="AQ388" i="4"/>
  <c r="AQ91" i="4"/>
  <c r="AQ48" i="4"/>
  <c r="AQ120" i="4"/>
  <c r="AQ153" i="4"/>
  <c r="AQ136" i="4"/>
  <c r="AQ110" i="4"/>
  <c r="AQ461" i="4"/>
  <c r="AQ487" i="4"/>
  <c r="AQ467" i="4"/>
  <c r="AQ425" i="4"/>
  <c r="AQ482" i="4"/>
  <c r="AQ69" i="4"/>
  <c r="AQ99" i="4"/>
  <c r="AQ75" i="4"/>
  <c r="AQ356" i="4"/>
  <c r="AQ103" i="4"/>
  <c r="AQ384" i="4"/>
  <c r="AQ494" i="4"/>
  <c r="AQ96" i="4"/>
  <c r="AQ122" i="4"/>
  <c r="AQ87" i="4"/>
  <c r="AQ450" i="4"/>
  <c r="AQ163" i="4"/>
  <c r="AQ79" i="4"/>
  <c r="AQ376" i="4"/>
  <c r="AQ311" i="4"/>
  <c r="AQ116" i="4"/>
  <c r="AQ413" i="4"/>
  <c r="AQ431" i="4"/>
  <c r="AQ459" i="4"/>
  <c r="AQ325" i="4"/>
  <c r="AQ140" i="4"/>
  <c r="AQ410" i="4"/>
  <c r="AQ463" i="4"/>
  <c r="AQ443" i="4"/>
  <c r="AQ422" i="4"/>
  <c r="AQ71" i="4"/>
  <c r="AQ51" i="4"/>
  <c r="AQ306" i="4"/>
  <c r="AQ368" i="4"/>
  <c r="AQ474" i="4"/>
  <c r="AQ81" i="4"/>
  <c r="AQ137" i="4"/>
  <c r="AQ151" i="4"/>
  <c r="AQ329" i="4"/>
  <c r="AQ355" i="4"/>
  <c r="AQ436" i="4"/>
  <c r="AQ144" i="4"/>
  <c r="AQ117" i="4"/>
  <c r="AQ139" i="4"/>
  <c r="AQ167" i="4"/>
  <c r="AQ291" i="4"/>
  <c r="AQ477" i="4"/>
  <c r="AQ351" i="4"/>
  <c r="AQ483" i="4"/>
  <c r="AQ115" i="4"/>
  <c r="AQ95" i="4"/>
  <c r="AQ372" i="4"/>
  <c r="AQ320" i="4"/>
  <c r="AQ380" i="4"/>
  <c r="AQ441" i="4"/>
  <c r="AQ489" i="4"/>
  <c r="AQ466" i="4"/>
  <c r="AQ340" i="4"/>
  <c r="AQ344" i="4"/>
  <c r="AQ130" i="4"/>
  <c r="AQ125" i="4"/>
  <c r="AQ447" i="4"/>
  <c r="AQ386" i="4"/>
  <c r="AQ328" i="4"/>
  <c r="AR49" i="4"/>
  <c r="AQ114" i="4"/>
  <c r="AQ124" i="4"/>
  <c r="AQ362" i="4"/>
  <c r="AQ492" i="4"/>
  <c r="AQ455" i="4"/>
  <c r="AQ394" i="4"/>
  <c r="AQ104" i="4"/>
  <c r="AQ346" i="4"/>
  <c r="AQ292" i="4"/>
  <c r="AQ468" i="4"/>
  <c r="AQ420" i="4"/>
  <c r="AQ453" i="4"/>
  <c r="AQ61" i="4"/>
  <c r="AQ313" i="4"/>
  <c r="AQ374" i="4"/>
  <c r="AQ294" i="4"/>
  <c r="AQ473" i="4"/>
  <c r="AQ63" i="4"/>
  <c r="AQ438" i="4"/>
  <c r="AQ332" i="4"/>
  <c r="AQ336" i="4"/>
  <c r="AQ106" i="4"/>
  <c r="AQ53" i="4"/>
  <c r="AQ360" i="4"/>
  <c r="AQ416" i="4"/>
  <c r="AQ335" i="4"/>
  <c r="AQ109" i="4"/>
  <c r="AQ82" i="4"/>
  <c r="AQ146" i="4"/>
  <c r="AQ290" i="4"/>
  <c r="AQ141" i="4"/>
  <c r="AQ452" i="4"/>
  <c r="AQ478" i="4"/>
  <c r="AQ488" i="4"/>
  <c r="AQ60" i="4"/>
  <c r="AQ152" i="4"/>
  <c r="AQ90" i="4"/>
  <c r="AQ100" i="4"/>
  <c r="AQ435" i="4"/>
  <c r="AQ342" i="4"/>
  <c r="AQ302" i="4"/>
  <c r="AQ497" i="4"/>
  <c r="AQ424" i="4"/>
  <c r="AQ319" i="4"/>
  <c r="AQ465" i="4"/>
  <c r="AQ389" i="4"/>
  <c r="AQ496" i="4"/>
  <c r="AQ158" i="4"/>
  <c r="AQ348" i="4"/>
  <c r="AQ322" i="4"/>
  <c r="AQ89" i="4"/>
  <c r="AQ58" i="4"/>
  <c r="AQ341" i="4"/>
  <c r="AQ404" i="4"/>
  <c r="AQ437" i="4"/>
  <c r="AQ370" i="4"/>
  <c r="AQ451" i="4"/>
  <c r="AQ366" i="4"/>
  <c r="AQ317" i="4"/>
  <c r="AQ391" i="4"/>
  <c r="AQ157" i="4"/>
  <c r="AQ112" i="4"/>
  <c r="AQ375" i="4"/>
  <c r="AQ479" i="4"/>
  <c r="AQ67" i="4"/>
  <c r="AQ84" i="4"/>
  <c r="AQ66" i="4"/>
  <c r="AQ288" i="4"/>
  <c r="AQ393" i="4"/>
  <c r="AQ121" i="4"/>
  <c r="AQ358" i="4"/>
  <c r="AQ161" i="4"/>
  <c r="AQ127" i="4"/>
  <c r="AQ433" i="4"/>
  <c r="AQ454" i="4"/>
  <c r="AQ464" i="4"/>
  <c r="AQ74" i="4"/>
  <c r="AQ62" i="4"/>
  <c r="AQ72" i="4"/>
  <c r="AQ476" i="4"/>
  <c r="AQ442" i="4"/>
  <c r="AQ357" i="4"/>
  <c r="AQ147" i="4"/>
  <c r="AQ392" i="4"/>
  <c r="AQ363" i="4"/>
  <c r="AQ396" i="4"/>
  <c r="AQ382" i="4"/>
  <c r="AQ339" i="4"/>
  <c r="AQ160" i="4"/>
  <c r="AQ142" i="4"/>
  <c r="AQ289" i="4"/>
  <c r="AQ299" i="4"/>
  <c r="AQ458" i="4"/>
  <c r="AQ485" i="4"/>
  <c r="AQ308" i="4"/>
  <c r="AQ334" i="4"/>
  <c r="AQ97" i="4"/>
  <c r="AQ123" i="4"/>
  <c r="D4" i="4"/>
  <c r="AQ83" i="4"/>
  <c r="AQ162" i="4"/>
  <c r="AQ484" i="4"/>
  <c r="AQ148" i="4"/>
  <c r="AQ318" i="4"/>
  <c r="AQ296" i="4"/>
  <c r="AQ423" i="4"/>
  <c r="AQ408" i="4"/>
  <c r="AQ326" i="4"/>
  <c r="AQ88" i="4"/>
  <c r="AQ354" i="4"/>
  <c r="AQ64" i="4"/>
  <c r="AQ54" i="4"/>
  <c r="AQ135" i="4"/>
  <c r="AQ456" i="4"/>
  <c r="AQ446" i="4"/>
  <c r="AQ333" i="4"/>
  <c r="AQ415" i="4"/>
  <c r="AQ85" i="4"/>
  <c r="AQ445" i="4"/>
  <c r="AQ119" i="4"/>
  <c r="AQ155" i="4"/>
  <c r="AQ113" i="4"/>
  <c r="AQ390" i="4"/>
  <c r="AQ403" i="4"/>
  <c r="AQ439" i="4"/>
  <c r="AQ118" i="4"/>
  <c r="AQ331" i="4"/>
  <c r="AQ307" i="4"/>
  <c r="AQ156" i="4"/>
  <c r="AQ353" i="4"/>
  <c r="AQ343" i="4"/>
  <c r="AQ133" i="4"/>
  <c r="AQ379" i="4"/>
  <c r="AQ397" i="4"/>
  <c r="AQ373" i="4"/>
  <c r="AQ301" i="4"/>
  <c r="AQ92" i="4"/>
  <c r="AQ78" i="4"/>
  <c r="AQ421" i="4"/>
  <c r="AQ480" i="4"/>
  <c r="AQ470" i="4"/>
  <c r="AQ444" i="4"/>
  <c r="AQ138" i="4"/>
  <c r="AQ150" i="4"/>
  <c r="AQ143" i="4"/>
  <c r="AQ417" i="4"/>
  <c r="AQ73" i="4"/>
  <c r="AQ395" i="4"/>
  <c r="AQ323" i="4"/>
  <c r="AQ352" i="4"/>
  <c r="AQ345" i="4"/>
  <c r="AQ166" i="4"/>
  <c r="AQ427" i="4"/>
  <c r="AQ154" i="4"/>
  <c r="AQ471" i="4"/>
  <c r="AQ52" i="4"/>
  <c r="AQ419" i="4"/>
  <c r="AQ398" i="4"/>
  <c r="AQ349" i="4"/>
  <c r="AQ327" i="4"/>
  <c r="AQ305" i="4"/>
  <c r="AQ303" i="4"/>
  <c r="AQ50" i="4"/>
  <c r="AQ449" i="4"/>
  <c r="AQ377" i="4"/>
  <c r="AQ347" i="4"/>
  <c r="AQ405" i="4"/>
  <c r="AQ491" i="4"/>
  <c r="AQ364" i="4"/>
  <c r="AQ406" i="4"/>
  <c r="AQ107" i="4"/>
  <c r="AQ77" i="4"/>
  <c r="AQ475" i="4"/>
  <c r="AQ399" i="4"/>
  <c r="AQ469" i="4"/>
  <c r="AQ293" i="4"/>
  <c r="AQ134" i="4"/>
  <c r="AQ159" i="4"/>
  <c r="AQ128" i="4"/>
  <c r="AQ65" i="4"/>
  <c r="AQ101" i="4"/>
  <c r="AQ401" i="4"/>
  <c r="AQ321" i="4"/>
  <c r="AQ367" i="4"/>
  <c r="AQ337" i="4"/>
  <c r="AQ149" i="4"/>
  <c r="AQ56" i="4"/>
  <c r="AQ409" i="4"/>
  <c r="AQ324" i="4"/>
  <c r="AQ448" i="4"/>
  <c r="AQ418" i="4"/>
  <c r="AQ434" i="4"/>
  <c r="AQ111" i="4"/>
  <c r="AQ131" i="4"/>
  <c r="AQ105" i="4"/>
  <c r="AQ426" i="4"/>
  <c r="AQ411" i="4"/>
  <c r="AQ383" i="4"/>
  <c r="AQ385" i="4"/>
  <c r="AQ315" i="4"/>
  <c r="AQ297" i="4"/>
  <c r="AQ145" i="4"/>
  <c r="AQ300" i="4"/>
  <c r="AQ369" i="4"/>
  <c r="AQ93" i="4"/>
  <c r="AQ371" i="4"/>
  <c r="AQ493" i="4"/>
  <c r="AQ365" i="4"/>
  <c r="AQ430" i="4"/>
  <c r="AQ80" i="4"/>
  <c r="AQ70" i="4"/>
  <c r="AQ330" i="4"/>
  <c r="AQ472" i="4"/>
  <c r="AQ462" i="4"/>
  <c r="AQ402" i="4"/>
  <c r="AQ86" i="4"/>
  <c r="AQ132" i="4"/>
  <c r="AQ129" i="4"/>
  <c r="AQ350" i="4"/>
  <c r="AQ57" i="4"/>
  <c r="AQ429" i="4"/>
  <c r="AQ126" i="4"/>
  <c r="AQ309" i="4"/>
  <c r="AQ314" i="4"/>
  <c r="AQ295" i="4"/>
  <c r="AQ457" i="4"/>
  <c r="AQ412" i="4"/>
  <c r="AQ361" i="4"/>
  <c r="AQ316" i="4"/>
  <c r="AQ432" i="4"/>
  <c r="AQ490" i="4"/>
  <c r="AQ102" i="4"/>
  <c r="AQ108" i="4"/>
  <c r="AQ98" i="4"/>
  <c r="AQ68" i="4"/>
  <c r="AQ407" i="4"/>
  <c r="AQ486" i="4"/>
  <c r="AQ460" i="4"/>
  <c r="AQ165" i="4"/>
  <c r="AQ298" i="4"/>
  <c r="U32" i="1"/>
  <c r="V32" i="1"/>
  <c r="W32" i="1"/>
  <c r="AA31" i="1"/>
  <c r="U31" i="1"/>
  <c r="V31" i="1"/>
  <c r="W31" i="1"/>
  <c r="B48" i="4"/>
  <c r="U30" i="1"/>
  <c r="U106" i="1" s="1"/>
  <c r="V30" i="1"/>
  <c r="W30" i="1"/>
  <c r="U88" i="1"/>
  <c r="V88" i="1"/>
  <c r="W88" i="1"/>
  <c r="AA87" i="1"/>
  <c r="U87" i="1"/>
  <c r="V87" i="1"/>
  <c r="W87" i="1"/>
  <c r="B61" i="4"/>
  <c r="U85" i="1"/>
  <c r="V85" i="1"/>
  <c r="W85" i="1"/>
  <c r="U38" i="1"/>
  <c r="V38" i="1"/>
  <c r="W38" i="1"/>
  <c r="B50" i="4"/>
  <c r="AA39" i="1"/>
  <c r="U39" i="1"/>
  <c r="V39" i="1"/>
  <c r="W39" i="1"/>
  <c r="U40" i="1"/>
  <c r="V40" i="1"/>
  <c r="W40" i="1"/>
  <c r="B52" i="4"/>
  <c r="W46" i="1"/>
  <c r="V46" i="1"/>
  <c r="U46" i="1"/>
  <c r="B51" i="4"/>
  <c r="W45" i="1"/>
  <c r="V45" i="1"/>
  <c r="U45" i="1"/>
  <c r="W48" i="1"/>
  <c r="V48" i="1"/>
  <c r="U48" i="1"/>
  <c r="AA47" i="1"/>
  <c r="W47" i="1"/>
  <c r="V47" i="1"/>
  <c r="U47" i="1"/>
  <c r="W65" i="1"/>
  <c r="Y65" i="1"/>
  <c r="AK31" i="1"/>
  <c r="AI31" i="1" s="1"/>
  <c r="AE26" i="1"/>
  <c r="AF26" i="1" s="1"/>
  <c r="AE34" i="1"/>
  <c r="AF34" i="1" s="1"/>
  <c r="AK27" i="1"/>
  <c r="AI27" i="1" s="1"/>
  <c r="B57" i="4"/>
  <c r="U69" i="1"/>
  <c r="V69" i="1"/>
  <c r="W69" i="1"/>
  <c r="AA71" i="1"/>
  <c r="U71" i="1"/>
  <c r="V71" i="1"/>
  <c r="W71" i="1"/>
  <c r="U72" i="1"/>
  <c r="V72" i="1"/>
  <c r="W72" i="1"/>
  <c r="W25" i="1"/>
  <c r="Y25" i="1"/>
  <c r="Y81" i="1"/>
  <c r="W81" i="1"/>
  <c r="Y17" i="1"/>
  <c r="W17" i="1"/>
  <c r="AO86" i="4"/>
  <c r="AV109" i="4"/>
  <c r="AV89" i="4"/>
  <c r="AU345" i="4"/>
  <c r="AV486" i="4"/>
  <c r="AO206" i="4"/>
  <c r="AV265" i="4"/>
  <c r="AV10" i="4"/>
  <c r="AQ5" i="4"/>
  <c r="AU137" i="4"/>
  <c r="AV245" i="4"/>
  <c r="AQ219" i="4"/>
  <c r="AQ212" i="4"/>
  <c r="AU110" i="4"/>
  <c r="AU156" i="4"/>
  <c r="AU397" i="4"/>
  <c r="AO113" i="4"/>
  <c r="AU382" i="4"/>
  <c r="AV400" i="4"/>
  <c r="AO372" i="4"/>
  <c r="AV396" i="4"/>
  <c r="AV163" i="4"/>
  <c r="AU392" i="4"/>
  <c r="AU446" i="4"/>
  <c r="AS289" i="4"/>
  <c r="AV325" i="4"/>
  <c r="AS97" i="4"/>
  <c r="AV376" i="4"/>
  <c r="AO290" i="4"/>
  <c r="AU360" i="4"/>
  <c r="AV76" i="4"/>
  <c r="AS337" i="4"/>
  <c r="AQ176" i="4"/>
  <c r="AV407" i="4"/>
  <c r="AQ17" i="4"/>
  <c r="AU242" i="4"/>
  <c r="AV313" i="4"/>
  <c r="AQ255" i="4"/>
  <c r="AV136" i="4"/>
  <c r="AQ22" i="4"/>
  <c r="AQ223" i="4"/>
  <c r="AS94" i="4"/>
  <c r="AS399" i="4"/>
  <c r="AV236" i="4"/>
  <c r="AS343" i="4"/>
  <c r="AU175" i="4"/>
  <c r="AQ184" i="4"/>
  <c r="AV45" i="4"/>
  <c r="AU336" i="4"/>
  <c r="AS51" i="4"/>
  <c r="AS91" i="4"/>
  <c r="AQ3" i="4"/>
  <c r="AO58" i="4"/>
  <c r="AP353" i="4"/>
  <c r="AU300" i="4"/>
  <c r="AQ269" i="4"/>
  <c r="AV277" i="4"/>
  <c r="AV440" i="4"/>
  <c r="AV359" i="4"/>
  <c r="AS85" i="4"/>
  <c r="AQ232" i="4"/>
  <c r="AQ195" i="4"/>
  <c r="AP120" i="4"/>
  <c r="AQ217" i="4"/>
  <c r="AU146" i="4"/>
  <c r="AS149" i="4"/>
  <c r="AQ4" i="4"/>
  <c r="AS69" i="4"/>
  <c r="AV256" i="4"/>
  <c r="AU246" i="4"/>
  <c r="AP135" i="4"/>
  <c r="AU225" i="4"/>
  <c r="AU350" i="4"/>
  <c r="AV450" i="4"/>
  <c r="AU82" i="4"/>
  <c r="AO178" i="4"/>
  <c r="AP99" i="4"/>
  <c r="AU478" i="4"/>
  <c r="AS33" i="4"/>
  <c r="AS295" i="4"/>
  <c r="AO378" i="4"/>
  <c r="AV174" i="4"/>
  <c r="AV241" i="4"/>
  <c r="AS50" i="4"/>
  <c r="AV150" i="4"/>
  <c r="AV140" i="4"/>
  <c r="AU230" i="4"/>
  <c r="AQ244" i="4"/>
  <c r="AV83" i="4"/>
  <c r="AU188" i="4"/>
  <c r="AU41" i="4"/>
  <c r="AQ173" i="4"/>
  <c r="AQ177" i="4"/>
  <c r="AU237" i="4"/>
  <c r="AV329" i="4"/>
  <c r="AV349" i="4"/>
  <c r="AQ214" i="4"/>
  <c r="AU441" i="4"/>
  <c r="AS292" i="4"/>
  <c r="AQ235" i="4"/>
  <c r="AV111" i="4"/>
  <c r="AV95" i="4"/>
  <c r="AV344" i="4"/>
  <c r="AS133" i="4"/>
  <c r="AO328" i="4"/>
  <c r="AS296" i="4"/>
  <c r="AU141" i="4"/>
  <c r="AU366" i="4"/>
  <c r="AU487" i="4"/>
  <c r="AS301" i="4"/>
  <c r="AV125" i="4"/>
  <c r="AQ204" i="4"/>
  <c r="AP464" i="4"/>
  <c r="AU341" i="4"/>
  <c r="AU117" i="4"/>
  <c r="AO316" i="4"/>
  <c r="AS64" i="4"/>
  <c r="AV421" i="4"/>
  <c r="AU406" i="4"/>
  <c r="AS112" i="4"/>
  <c r="AV260" i="4"/>
  <c r="AU466" i="4"/>
  <c r="AQ191" i="4"/>
  <c r="AQ24" i="4"/>
  <c r="AV417" i="4"/>
  <c r="AV31" i="4"/>
  <c r="AQ14" i="4"/>
  <c r="AU471" i="4"/>
  <c r="AU305" i="4"/>
  <c r="AV36" i="4"/>
  <c r="AQ186" i="4"/>
  <c r="AV181" i="4"/>
  <c r="AU182" i="4"/>
  <c r="AV465" i="4"/>
  <c r="AS39" i="4"/>
  <c r="AO317" i="4"/>
  <c r="AU122" i="4"/>
  <c r="AV67" i="4"/>
  <c r="AV104" i="4"/>
  <c r="AV340" i="4"/>
  <c r="AV431" i="4"/>
  <c r="AV381" i="4"/>
  <c r="AU68" i="4"/>
  <c r="AV334" i="4"/>
  <c r="AQ28" i="4"/>
  <c r="AV351" i="4"/>
  <c r="AQ13" i="4"/>
  <c r="AU266" i="4"/>
  <c r="AU105" i="4"/>
  <c r="AU432" i="4"/>
  <c r="AU282" i="4"/>
  <c r="AU151" i="4"/>
  <c r="AV220" i="4"/>
  <c r="AS139" i="4"/>
  <c r="AV281" i="4"/>
  <c r="AV304" i="4"/>
  <c r="AS53" i="4"/>
  <c r="AV435" i="4"/>
  <c r="AQ21" i="4"/>
  <c r="AO319" i="4"/>
  <c r="AS103" i="4"/>
  <c r="AS298" i="4"/>
  <c r="AO233" i="4"/>
  <c r="AU26" i="4"/>
  <c r="AQ7" i="4"/>
  <c r="AU401" i="4"/>
  <c r="AU377" i="4"/>
  <c r="AU335" i="4"/>
  <c r="AV287" i="4"/>
  <c r="AU457" i="4"/>
  <c r="AU77" i="4"/>
  <c r="AQ168" i="4"/>
  <c r="AV100" i="4"/>
  <c r="AS393" i="4"/>
  <c r="AU11" i="4"/>
  <c r="AV476" i="4"/>
  <c r="AS307" i="4"/>
  <c r="AQ253" i="4"/>
  <c r="AV365" i="4"/>
  <c r="AV270" i="4"/>
  <c r="AV121" i="4"/>
  <c r="AP324" i="4"/>
  <c r="AU423" i="4"/>
  <c r="AP395" i="4"/>
  <c r="AV250" i="4"/>
  <c r="AV496" i="4"/>
  <c r="AU314" i="4"/>
  <c r="AV229" i="4"/>
  <c r="AQ240" i="4"/>
  <c r="AQ259" i="4"/>
  <c r="AV482" i="4"/>
  <c r="AQ171" i="4"/>
  <c r="AQ15" i="4"/>
  <c r="AV192" i="4"/>
  <c r="AQ30" i="4"/>
  <c r="AV224" i="4"/>
  <c r="AU221" i="4"/>
  <c r="AQ20" i="4"/>
  <c r="AV462" i="4"/>
  <c r="AU193" i="4"/>
  <c r="AU386" i="4"/>
  <c r="AV196" i="4"/>
  <c r="AS88" i="4"/>
  <c r="AU309" i="4"/>
  <c r="AQ183" i="4"/>
  <c r="AU46" i="4"/>
  <c r="AU411" i="4"/>
  <c r="AV81" i="4"/>
  <c r="AU355" i="4"/>
  <c r="AS118" i="4"/>
  <c r="AS48" i="4"/>
  <c r="AV492" i="4"/>
  <c r="AU19" i="4"/>
  <c r="AQ208" i="4"/>
  <c r="AU276" i="4"/>
  <c r="AV267" i="4"/>
  <c r="AU55" i="4"/>
  <c r="AV116" i="4"/>
  <c r="AU477" i="4"/>
  <c r="AP380" i="4"/>
  <c r="AV167" i="4"/>
  <c r="AV488" i="4"/>
  <c r="AS56" i="4"/>
  <c r="AO384" i="4"/>
  <c r="AV308" i="4"/>
  <c r="AU257" i="4"/>
  <c r="AV252" i="4"/>
  <c r="AV54" i="4"/>
  <c r="AV354" i="4"/>
  <c r="AV472" i="4"/>
  <c r="AV61" i="4"/>
  <c r="AP339" i="4"/>
  <c r="AU251" i="4"/>
  <c r="AU261" i="4"/>
  <c r="AQ6" i="4"/>
  <c r="AV231" i="4"/>
  <c r="AV452" i="4"/>
  <c r="AO373" i="4"/>
  <c r="AS115" i="4"/>
  <c r="AV361" i="4"/>
  <c r="AQ238" i="4"/>
  <c r="AU126" i="4"/>
  <c r="AV209" i="4"/>
  <c r="AV145" i="4"/>
  <c r="AV320" i="4"/>
  <c r="AS66" i="4"/>
  <c r="AS60" i="4"/>
  <c r="AU391" i="4"/>
  <c r="AU32" i="4"/>
  <c r="AV157" i="4"/>
  <c r="AV187" i="4"/>
  <c r="AV390" i="4"/>
  <c r="AU197" i="4"/>
  <c r="AV385" i="4"/>
  <c r="AS92" i="4"/>
  <c r="AV72" i="4"/>
  <c r="AS84" i="4"/>
  <c r="AU442" i="4"/>
  <c r="AV445" i="4"/>
  <c r="AU458" i="4"/>
  <c r="AV283" i="4"/>
  <c r="AU321" i="4"/>
  <c r="AQ49" i="4"/>
  <c r="AV18" i="4"/>
  <c r="AU202" i="4"/>
  <c r="AV315" i="4"/>
  <c r="AV470" i="4"/>
  <c r="AP409" i="4"/>
  <c r="AV405" i="4"/>
  <c r="AU73" i="4"/>
  <c r="AU416" i="4"/>
  <c r="AV275" i="4"/>
  <c r="AQ169" i="4"/>
  <c r="AU162" i="4"/>
  <c r="AU210" i="4"/>
  <c r="AU271" i="4"/>
  <c r="AV40" i="4"/>
  <c r="AV299" i="4"/>
  <c r="AQ12" i="4"/>
  <c r="AU131" i="4"/>
  <c r="AO434" i="4"/>
  <c r="AU422" i="4"/>
  <c r="AV427" i="4"/>
  <c r="AO322" i="4"/>
  <c r="AV215" i="4"/>
  <c r="AS63" i="4"/>
  <c r="AQ180" i="4"/>
  <c r="AQ170" i="4"/>
  <c r="AP430" i="4"/>
  <c r="AU96" i="4"/>
  <c r="AV201" i="4"/>
  <c r="AQ27" i="4"/>
  <c r="AU294" i="4"/>
  <c r="AV371" i="4"/>
  <c r="AV130" i="4"/>
  <c r="AQ211" i="4"/>
  <c r="AQ189" i="4"/>
  <c r="AV47" i="4"/>
  <c r="AS75" i="4"/>
  <c r="AV293" i="4"/>
  <c r="AV155" i="4"/>
  <c r="AU37" i="4"/>
  <c r="AV147" i="4"/>
  <c r="AQ9" i="4"/>
  <c r="AV132" i="4"/>
  <c r="AQ205" i="4"/>
  <c r="AU367" i="4"/>
  <c r="AU326" i="4"/>
  <c r="AV456" i="4"/>
  <c r="AU436" i="4"/>
  <c r="AS288" i="4"/>
  <c r="AP303" i="4"/>
  <c r="AP444" i="4"/>
  <c r="AU101" i="4"/>
  <c r="AU216" i="4"/>
  <c r="AU330" i="4"/>
  <c r="AV415" i="4"/>
  <c r="AV410" i="4"/>
  <c r="AO428" i="4"/>
  <c r="AV161" i="4"/>
  <c r="AU90" i="4"/>
  <c r="AV25" i="4"/>
  <c r="AV203" i="4"/>
  <c r="AQ35" i="4"/>
  <c r="AS57" i="4"/>
  <c r="AP71" i="4"/>
  <c r="D11" i="4"/>
  <c r="AU62" i="4"/>
  <c r="AO375" i="4"/>
  <c r="AS124" i="4"/>
  <c r="AU451" i="4"/>
  <c r="G14" i="4" a="1"/>
  <c r="G14" i="4" s="1"/>
  <c r="I14" i="4" a="1"/>
  <c r="I14" i="4" s="1"/>
  <c r="H14" i="4" a="1"/>
  <c r="H14" i="4" s="1"/>
  <c r="F14" i="4" a="1"/>
  <c r="F14" i="4" s="1"/>
  <c r="H11" i="4" a="1"/>
  <c r="H11" i="4" s="1"/>
  <c r="G11" i="4" a="1"/>
  <c r="G11" i="4" s="1"/>
  <c r="F11" i="4" a="1"/>
  <c r="F11" i="4" s="1"/>
  <c r="G8" i="4"/>
  <c r="F8" i="4"/>
  <c r="I8" i="4"/>
  <c r="H8" i="4"/>
  <c r="L8" i="4"/>
  <c r="L14" i="4"/>
  <c r="AS283" i="4"/>
  <c r="AS348" i="4"/>
  <c r="AR337" i="4"/>
  <c r="AS364" i="4"/>
  <c r="AS379" i="4"/>
  <c r="AS253" i="4"/>
  <c r="AS220" i="4"/>
  <c r="AS241" i="4"/>
  <c r="AS418" i="4"/>
  <c r="AS249" i="4"/>
  <c r="AS427" i="4"/>
  <c r="AS226" i="4"/>
  <c r="AS467" i="4"/>
  <c r="AS354" i="4"/>
  <c r="AS485" i="4"/>
  <c r="AS430" i="4"/>
  <c r="AS319" i="4"/>
  <c r="AS331" i="4"/>
  <c r="AS259" i="4"/>
  <c r="AS213" i="4"/>
  <c r="AS279" i="4"/>
  <c r="AS454" i="4"/>
  <c r="AS424" i="4"/>
  <c r="AS477" i="4"/>
  <c r="AS397" i="4"/>
  <c r="AS355" i="4"/>
  <c r="AS264" i="4"/>
  <c r="AS267" i="4"/>
  <c r="AS400" i="4"/>
  <c r="AS284" i="4"/>
  <c r="AS179" i="4"/>
  <c r="AS187" i="4"/>
  <c r="AS385" i="4"/>
  <c r="AS439" i="4"/>
  <c r="AS346" i="4"/>
  <c r="AS281" i="4"/>
  <c r="AS376" i="4"/>
  <c r="AS497" i="4"/>
  <c r="AS244" i="4"/>
  <c r="AS377" i="4"/>
  <c r="AS258" i="4"/>
  <c r="AS321" i="4"/>
  <c r="AS231" i="4"/>
  <c r="AS382" i="4"/>
  <c r="AS229" i="4"/>
  <c r="AS274" i="4"/>
  <c r="AS252" i="4"/>
  <c r="AS209" i="4"/>
  <c r="AS398" i="4"/>
  <c r="AS204" i="4"/>
  <c r="AS177" i="4"/>
  <c r="AS184" i="4"/>
  <c r="AS356" i="4"/>
  <c r="AS476" i="4"/>
  <c r="AS228" i="4"/>
  <c r="AS404" i="4"/>
  <c r="AS438" i="4"/>
  <c r="AS250" i="4"/>
  <c r="AS330" i="4"/>
  <c r="AS448" i="4"/>
  <c r="AS487" i="4"/>
  <c r="AS203" i="4"/>
  <c r="AS302" i="4"/>
  <c r="AS294" i="4"/>
  <c r="AS371" i="4"/>
  <c r="AS372" i="4"/>
  <c r="AR295" i="4"/>
  <c r="AS392" i="4"/>
  <c r="AS453" i="4"/>
  <c r="AS366" i="4"/>
  <c r="AS394" i="4"/>
  <c r="AS285" i="4"/>
  <c r="AS309" i="4"/>
  <c r="AS370" i="4"/>
  <c r="AS180" i="4"/>
  <c r="AS445" i="4"/>
  <c r="AS310" i="4"/>
  <c r="AS277" i="4"/>
  <c r="AS255" i="4"/>
  <c r="AS463" i="4"/>
  <c r="AS360" i="4"/>
  <c r="AS218" i="4"/>
  <c r="AS273" i="4"/>
  <c r="AS340" i="4"/>
  <c r="AS466" i="4"/>
  <c r="AS265" i="4"/>
  <c r="AS462" i="4"/>
  <c r="AS268" i="4"/>
  <c r="AS457" i="4"/>
  <c r="AS254" i="4"/>
  <c r="AS318" i="4"/>
  <c r="AS316" i="4"/>
  <c r="AS474" i="4"/>
  <c r="AS276" i="4"/>
  <c r="AS243" i="4"/>
  <c r="AS469" i="4"/>
  <c r="AS328" i="4"/>
  <c r="AS455" i="4"/>
  <c r="AS452" i="4"/>
  <c r="AS215" i="4"/>
  <c r="AS270" i="4"/>
  <c r="AS351" i="4"/>
  <c r="AS327" i="4"/>
  <c r="AR299" i="4"/>
  <c r="AS217" i="4"/>
  <c r="AS349" i="4"/>
  <c r="AS222" i="4"/>
  <c r="AR298" i="4"/>
  <c r="AS428" i="4"/>
  <c r="AS207" i="4"/>
  <c r="AS408" i="4"/>
  <c r="AS223" i="4"/>
  <c r="AS490" i="4"/>
  <c r="AS178" i="4"/>
  <c r="AS468" i="4"/>
  <c r="AS290" i="4"/>
  <c r="AS334" i="4"/>
  <c r="AR297" i="4"/>
  <c r="AS257" i="4"/>
  <c r="AS196" i="4"/>
  <c r="AS339" i="4"/>
  <c r="AS200" i="4"/>
  <c r="AR301" i="4"/>
  <c r="AS221" i="4"/>
  <c r="AS304" i="4"/>
  <c r="AS175" i="4"/>
  <c r="AS352" i="4"/>
  <c r="AS422" i="4"/>
  <c r="AS363" i="4"/>
  <c r="AS494" i="4"/>
  <c r="AS306" i="4"/>
  <c r="AS446" i="4"/>
  <c r="AS420" i="4"/>
  <c r="AS227" i="4"/>
  <c r="AS286" i="4"/>
  <c r="AS475" i="4"/>
  <c r="AS402" i="4"/>
  <c r="AS362" i="4"/>
  <c r="AS395" i="4"/>
  <c r="AS458" i="4"/>
  <c r="AS212" i="4"/>
  <c r="AS342" i="4"/>
  <c r="AS407" i="4"/>
  <c r="AS444" i="4"/>
  <c r="AS423" i="4"/>
  <c r="AS201" i="4"/>
  <c r="AR289" i="4"/>
  <c r="AS173" i="4"/>
  <c r="AS459" i="4"/>
  <c r="AS361" i="4"/>
  <c r="AS323" i="4"/>
  <c r="AS471" i="4"/>
  <c r="AS312" i="4"/>
  <c r="AS431" i="4"/>
  <c r="AS237" i="4"/>
  <c r="AR307" i="4"/>
  <c r="AS479" i="4"/>
  <c r="AS369" i="4"/>
  <c r="AS269" i="4"/>
  <c r="AS326" i="4"/>
  <c r="AS426" i="4"/>
  <c r="AS202" i="4"/>
  <c r="AS239" i="4"/>
  <c r="AS465" i="4"/>
  <c r="AS186" i="4"/>
  <c r="AS176" i="4"/>
  <c r="AS205" i="4"/>
  <c r="AS240" i="4"/>
  <c r="AS491" i="4"/>
  <c r="AS461" i="4"/>
  <c r="AS396" i="4"/>
  <c r="AS421" i="4"/>
  <c r="AS373" i="4"/>
  <c r="AS380" i="4"/>
  <c r="AS481" i="4"/>
  <c r="AS391" i="4"/>
  <c r="AS261" i="4"/>
  <c r="AS308" i="4"/>
  <c r="AS238" i="4"/>
  <c r="AS388" i="4"/>
  <c r="AR288" i="4"/>
  <c r="AS198" i="4"/>
  <c r="AS450" i="4"/>
  <c r="AS435" i="4"/>
  <c r="AS409" i="4"/>
  <c r="AS171" i="4"/>
  <c r="AS195" i="4"/>
  <c r="AS315" i="4"/>
  <c r="AS282" i="4"/>
  <c r="AS470" i="4"/>
  <c r="AS208" i="4"/>
  <c r="AS341" i="4"/>
  <c r="AS416" i="4"/>
  <c r="AS210" i="4"/>
  <c r="AS401" i="4"/>
  <c r="AS433" i="4"/>
  <c r="AS329" i="4"/>
  <c r="AS214" i="4"/>
  <c r="AS410" i="4"/>
  <c r="AS332" i="4"/>
  <c r="AS451" i="4"/>
  <c r="AS419" i="4"/>
  <c r="AS368" i="4"/>
  <c r="AS262" i="4"/>
  <c r="AS484" i="4"/>
  <c r="AS344" i="4"/>
  <c r="AS437" i="4"/>
  <c r="AS263" i="4"/>
  <c r="AS473" i="4"/>
  <c r="AS266" i="4"/>
  <c r="AR296" i="4"/>
  <c r="AS303" i="4"/>
  <c r="AS247" i="4"/>
  <c r="AS483" i="4"/>
  <c r="AS219" i="4"/>
  <c r="AS464" i="4"/>
  <c r="AS336" i="4"/>
  <c r="AS190" i="4"/>
  <c r="AS311" i="4"/>
  <c r="AS189" i="4"/>
  <c r="AS442" i="4"/>
  <c r="AS188" i="4"/>
  <c r="AS192" i="4"/>
  <c r="AS182" i="4"/>
  <c r="AS335" i="4"/>
  <c r="AS320" i="4"/>
  <c r="AS411" i="4"/>
  <c r="AS278" i="4"/>
  <c r="AS224" i="4"/>
  <c r="AS406" i="4"/>
  <c r="AS317" i="4"/>
  <c r="AS493" i="4"/>
  <c r="AS172" i="4"/>
  <c r="AS489" i="4"/>
  <c r="AS216" i="4"/>
  <c r="AS478" i="4"/>
  <c r="AR393" i="4"/>
  <c r="AS359" i="4"/>
  <c r="AS199" i="4"/>
  <c r="AS384" i="4"/>
  <c r="AS488" i="4"/>
  <c r="AS357" i="4"/>
  <c r="AS496" i="4"/>
  <c r="AS293" i="4"/>
  <c r="AS256" i="4"/>
  <c r="AR292" i="4"/>
  <c r="AS194" i="4"/>
  <c r="AS232" i="4"/>
  <c r="AS449" i="4"/>
  <c r="AS245" i="4"/>
  <c r="AS170" i="4"/>
  <c r="AR343" i="4"/>
  <c r="AS206" i="4"/>
  <c r="AS365" i="4"/>
  <c r="AS233" i="4"/>
  <c r="AS347" i="4"/>
  <c r="AS389" i="4"/>
  <c r="AS429" i="4"/>
  <c r="AS185" i="4"/>
  <c r="AS447" i="4"/>
  <c r="AS287" i="4"/>
  <c r="AS378" i="4"/>
  <c r="AS324" i="4"/>
  <c r="AS480" i="4"/>
  <c r="AS387" i="4"/>
  <c r="AS345" i="4"/>
  <c r="AS313" i="4"/>
  <c r="AS280" i="4"/>
  <c r="AS325" i="4"/>
  <c r="AS486" i="4"/>
  <c r="AS495" i="4"/>
  <c r="AS441" i="4"/>
  <c r="AR169" i="4"/>
  <c r="AS338" i="4"/>
  <c r="AS415" i="4"/>
  <c r="AS314" i="4"/>
  <c r="AS492" i="4"/>
  <c r="AR300" i="4"/>
  <c r="AS414" i="4"/>
  <c r="AS183" i="4"/>
  <c r="AS460" i="4"/>
  <c r="AS353" i="4"/>
  <c r="AS305" i="4"/>
  <c r="AS386" i="4"/>
  <c r="AS413" i="4"/>
  <c r="AS322" i="4"/>
  <c r="AS350" i="4"/>
  <c r="AS333" i="4"/>
  <c r="AS482" i="4"/>
  <c r="AS197" i="4"/>
  <c r="AS436" i="4"/>
  <c r="AS275" i="4"/>
  <c r="AS230" i="4"/>
  <c r="AS168" i="4"/>
  <c r="AS181" i="4"/>
  <c r="AS235" i="4"/>
  <c r="AS375" i="4"/>
  <c r="AS225" i="4"/>
  <c r="AS234" i="4"/>
  <c r="AS374" i="4"/>
  <c r="AS291" i="4"/>
  <c r="AS381" i="4"/>
  <c r="AS434" i="4"/>
  <c r="AS405" i="4"/>
  <c r="AS412" i="4"/>
  <c r="AS242" i="4"/>
  <c r="AS417" i="4"/>
  <c r="AR399" i="4"/>
  <c r="AS251" i="4"/>
  <c r="AS246" i="4"/>
  <c r="AS271" i="4"/>
  <c r="AS358" i="4"/>
  <c r="AS211" i="4"/>
  <c r="AS456" i="4"/>
  <c r="AS472" i="4"/>
  <c r="AS191" i="4"/>
  <c r="AS440" i="4"/>
  <c r="AS248" i="4"/>
  <c r="AS443" i="4"/>
  <c r="AS193" i="4"/>
  <c r="AS425" i="4"/>
  <c r="AS383" i="4"/>
  <c r="AS236" i="4"/>
  <c r="AS390" i="4"/>
  <c r="AS403" i="4"/>
  <c r="AS432" i="4"/>
  <c r="AS260" i="4"/>
  <c r="AS272" i="4"/>
  <c r="AS367" i="4"/>
  <c r="AS174" i="4"/>
  <c r="F9" i="4" a="1"/>
  <c r="I3" i="4" a="1"/>
  <c r="G9" i="4" a="1"/>
  <c r="H9" i="4" a="1"/>
  <c r="F3" i="4" a="1"/>
  <c r="G3" i="4" a="1"/>
  <c r="H3" i="4" a="1"/>
  <c r="I9" i="4" l="1" a="1"/>
  <c r="I9" i="4" s="1"/>
  <c r="L9" i="4"/>
  <c r="W97" i="1"/>
  <c r="Y97" i="1"/>
  <c r="AV305" i="4"/>
  <c r="AV151" i="4"/>
  <c r="AV292" i="4"/>
  <c r="AV189" i="4"/>
  <c r="AV146" i="4"/>
  <c r="AV443" i="4"/>
  <c r="AV185" i="4"/>
  <c r="AV7" i="4"/>
  <c r="AV177" i="4"/>
  <c r="AV193" i="4"/>
  <c r="AV169" i="4"/>
  <c r="AV222" i="4"/>
  <c r="AV326" i="4"/>
  <c r="AV475" i="4"/>
  <c r="AV439" i="4"/>
  <c r="AV204" i="4"/>
  <c r="AV289" i="4"/>
  <c r="AV239" i="4"/>
  <c r="AV384" i="4"/>
  <c r="AV117" i="4"/>
  <c r="AV449" i="4"/>
  <c r="AV301" i="4"/>
  <c r="AV191" i="4"/>
  <c r="AV75" i="4"/>
  <c r="AV112" i="4"/>
  <c r="AV437" i="4"/>
  <c r="AV188" i="4"/>
  <c r="AV294" i="4"/>
  <c r="AV494" i="4"/>
  <c r="AV142" i="4"/>
  <c r="AV282" i="4"/>
  <c r="AV322" i="4"/>
  <c r="AV99" i="4"/>
  <c r="AV219" i="4"/>
  <c r="AV266" i="4"/>
  <c r="AV162" i="4"/>
  <c r="AV94" i="4"/>
  <c r="AV19" i="4"/>
  <c r="AV345" i="4"/>
  <c r="AV362" i="4"/>
  <c r="AV355" i="4"/>
  <c r="AV389" i="4"/>
  <c r="AV80" i="4"/>
  <c r="AV74" i="4"/>
  <c r="AV48" i="4"/>
  <c r="AV34" i="4"/>
  <c r="AV16" i="4"/>
  <c r="AV190" i="4"/>
  <c r="AV92" i="4"/>
  <c r="AV37" i="4"/>
  <c r="AV46" i="4"/>
  <c r="AV13" i="4"/>
  <c r="AV113" i="4"/>
  <c r="AV226" i="4"/>
  <c r="AV148" i="4"/>
  <c r="AV379" i="4"/>
  <c r="AV32" i="4"/>
  <c r="AV87" i="4"/>
  <c r="AV356" i="4"/>
  <c r="AV230" i="4"/>
  <c r="AV253" i="4"/>
  <c r="AV133" i="4"/>
  <c r="AV103" i="4"/>
  <c r="AV6" i="4"/>
  <c r="AV53" i="4"/>
  <c r="AV342" i="4"/>
  <c r="AV71" i="4"/>
  <c r="AV327" i="4"/>
  <c r="AV28" i="4"/>
  <c r="AV343" i="4"/>
  <c r="AV149" i="4"/>
  <c r="AV123" i="4"/>
  <c r="AV309" i="4"/>
  <c r="AV358" i="4"/>
  <c r="AV487" i="4"/>
  <c r="AV232" i="4"/>
  <c r="AV119" i="4"/>
  <c r="AV160" i="4"/>
  <c r="AV137" i="4"/>
  <c r="AV246" i="4"/>
  <c r="AV73" i="4"/>
  <c r="AV77" i="4"/>
  <c r="AV84" i="4"/>
  <c r="AV131" i="4"/>
  <c r="AV51" i="4"/>
  <c r="AV198" i="4"/>
  <c r="AV306" i="4"/>
  <c r="AV152" i="4"/>
  <c r="AV213" i="4"/>
  <c r="AV391" i="4"/>
  <c r="AV134" i="4"/>
  <c r="AV41" i="4"/>
  <c r="AV242" i="4"/>
  <c r="AV471" i="4"/>
  <c r="AV420" i="4"/>
  <c r="AV17" i="4"/>
  <c r="AV374" i="4"/>
  <c r="AV24" i="4"/>
  <c r="AV101" i="4"/>
  <c r="AV352" i="4"/>
  <c r="AV139" i="4"/>
  <c r="AV60" i="4"/>
  <c r="AV366" i="4"/>
  <c r="AV184" i="4"/>
  <c r="AV412" i="4"/>
  <c r="AV138" i="4"/>
  <c r="AV85" i="4"/>
  <c r="AV393" i="4"/>
  <c r="AV460" i="4"/>
  <c r="AV115" i="4"/>
  <c r="AV156" i="4"/>
  <c r="AV180" i="4"/>
  <c r="AV68" i="4"/>
  <c r="AV463" i="4"/>
  <c r="AV228" i="4"/>
  <c r="AV210" i="4"/>
  <c r="AV402" i="4"/>
  <c r="AV50" i="4"/>
  <c r="AV364" i="4"/>
  <c r="AV52" i="4"/>
  <c r="AV447" i="4"/>
  <c r="AV295" i="4"/>
  <c r="AV316" i="4"/>
  <c r="AV5" i="4"/>
  <c r="AV375" i="4"/>
  <c r="AV382" i="4"/>
  <c r="AV258" i="4"/>
  <c r="AV290" i="4"/>
  <c r="AV221" i="4"/>
  <c r="AV20" i="4"/>
  <c r="AV122" i="4"/>
  <c r="AV453" i="4"/>
  <c r="AV88" i="4"/>
  <c r="AV154" i="4"/>
  <c r="AV296" i="4"/>
  <c r="AV78" i="4"/>
  <c r="AV269" i="4"/>
  <c r="AV49" i="4"/>
  <c r="AV182" i="4"/>
  <c r="AV55" i="4"/>
  <c r="AV255" i="4"/>
  <c r="AV234" i="4"/>
  <c r="AV197" i="4"/>
  <c r="AV23" i="4"/>
  <c r="AV264" i="4"/>
  <c r="AV480" i="4"/>
  <c r="AV441" i="4"/>
  <c r="AV337" i="4"/>
  <c r="AV303" i="4"/>
  <c r="AV35" i="4"/>
  <c r="AV3" i="4"/>
  <c r="AV331" i="4"/>
  <c r="AV333" i="4"/>
  <c r="AV394" i="4"/>
  <c r="AV434" i="4"/>
  <c r="AV208" i="4"/>
  <c r="AV110" i="4"/>
  <c r="AV346" i="4"/>
  <c r="AV314" i="4"/>
  <c r="AV373" i="4"/>
  <c r="AV212" i="4"/>
  <c r="AV216" i="4"/>
  <c r="AV233" i="4"/>
  <c r="AV310" i="4"/>
  <c r="AV217" i="4"/>
  <c r="AV262" i="4"/>
  <c r="AV120" i="4"/>
  <c r="AV386" i="4"/>
  <c r="AV324" i="4"/>
  <c r="AV429" i="4"/>
  <c r="AV144" i="4"/>
  <c r="AV477" i="4"/>
  <c r="AV66" i="4"/>
  <c r="AV446" i="4"/>
  <c r="AV466" i="4"/>
  <c r="AV158" i="4"/>
  <c r="AV387" i="4"/>
  <c r="AV86" i="4"/>
  <c r="AV240" i="4"/>
  <c r="AV397" i="4"/>
  <c r="AV297" i="4"/>
  <c r="AV319" i="4"/>
  <c r="AV249" i="4"/>
  <c r="AV398" i="4"/>
  <c r="AV194" i="4"/>
  <c r="AV455" i="4"/>
  <c r="AV473" i="4"/>
  <c r="AV339" i="4"/>
  <c r="AV404" i="4"/>
  <c r="AV490" i="4"/>
  <c r="AV176" i="4"/>
  <c r="AV173" i="4"/>
  <c r="AV223" i="4"/>
  <c r="AV257" i="4"/>
  <c r="AV14" i="4"/>
  <c r="AV179" i="4"/>
  <c r="AV82" i="4"/>
  <c r="AV21" i="4"/>
  <c r="AV348" i="4"/>
  <c r="AV383" i="4"/>
  <c r="AV328" i="4"/>
  <c r="AV29" i="4"/>
  <c r="AV408" i="4"/>
  <c r="AV485" i="4"/>
  <c r="AV321" i="4"/>
  <c r="AV207" i="4"/>
  <c r="AV243" i="4"/>
  <c r="AV171" i="4"/>
  <c r="AV206" i="4"/>
  <c r="AV428" i="4"/>
  <c r="AV106" i="4"/>
  <c r="AV335" i="4"/>
  <c r="AV312" i="4"/>
  <c r="AV378" i="4"/>
  <c r="AV62" i="4"/>
  <c r="AV469" i="4"/>
  <c r="AV380" i="4"/>
  <c r="AV395" i="4"/>
  <c r="AV341" i="4"/>
  <c r="AV27" i="4"/>
  <c r="AV214" i="4"/>
  <c r="AV288" i="4"/>
  <c r="AV69" i="4"/>
  <c r="AV235" i="4"/>
  <c r="AV211" i="4"/>
  <c r="AV98" i="4"/>
  <c r="AV418" i="4"/>
  <c r="AV271" i="4"/>
  <c r="AV350" i="4"/>
  <c r="AV268" i="4"/>
  <c r="AV317" i="4"/>
  <c r="AV93" i="4"/>
  <c r="AV118" i="4"/>
  <c r="AV291" i="4"/>
  <c r="AV285" i="4"/>
  <c r="AV15" i="4"/>
  <c r="AV127" i="4"/>
  <c r="AV457" i="4"/>
  <c r="AV30" i="4"/>
  <c r="AV416" i="4"/>
  <c r="AV302" i="4"/>
  <c r="AV247" i="4"/>
  <c r="AV399" i="4"/>
  <c r="AV38" i="4"/>
  <c r="AV33" i="4"/>
  <c r="AV238" i="4"/>
  <c r="AV186" i="4"/>
  <c r="AV464" i="4"/>
  <c r="AV259" i="4"/>
  <c r="AV425" i="4"/>
  <c r="AV451" i="4"/>
  <c r="AV183" i="4"/>
  <c r="AV430" i="4"/>
  <c r="AV126" i="4"/>
  <c r="AV483" i="4"/>
  <c r="AV330" i="4"/>
  <c r="AV175" i="4"/>
  <c r="AV22" i="4"/>
  <c r="AV39" i="4"/>
  <c r="AV70" i="4"/>
  <c r="AV411" i="4"/>
  <c r="D13" i="4"/>
  <c r="AV4" i="4"/>
  <c r="AV353" i="4"/>
  <c r="AV165" i="4"/>
  <c r="AV225" i="4"/>
  <c r="AV237" i="4"/>
  <c r="AV251" i="4"/>
  <c r="AV467" i="4"/>
  <c r="AV129" i="4"/>
  <c r="AV172" i="4"/>
  <c r="AV372" i="4"/>
  <c r="AV432" i="4"/>
  <c r="AV108" i="4"/>
  <c r="AV300" i="4"/>
  <c r="AV8" i="4"/>
  <c r="AV168" i="4"/>
  <c r="AV114" i="4"/>
  <c r="AV272" i="4"/>
  <c r="AV307" i="4"/>
  <c r="AV298" i="4"/>
  <c r="AV141" i="4"/>
  <c r="AV97" i="4"/>
  <c r="AV135" i="4"/>
  <c r="AV406" i="4"/>
  <c r="AV274" i="4"/>
  <c r="AV58" i="4"/>
  <c r="AV323" i="4"/>
  <c r="AV422" i="4"/>
  <c r="AV436" i="4"/>
  <c r="AV57" i="4"/>
  <c r="AV338" i="4"/>
  <c r="AV377" i="4"/>
  <c r="AV12" i="4"/>
  <c r="AV254" i="4"/>
  <c r="AV360" i="4"/>
  <c r="AV178" i="4"/>
  <c r="AV202" i="4"/>
  <c r="AV200" i="4"/>
  <c r="AV414" i="4"/>
  <c r="AV369" i="4"/>
  <c r="AV96" i="4"/>
  <c r="AV105" i="4"/>
  <c r="AV433" i="4"/>
  <c r="AV90" i="4"/>
  <c r="AV218" i="4"/>
  <c r="AV280" i="4"/>
  <c r="AV63" i="4"/>
  <c r="AV278" i="4"/>
  <c r="AV42" i="4"/>
  <c r="AV9" i="4"/>
  <c r="AV195" i="4"/>
  <c r="AV64" i="4"/>
  <c r="AV318" i="4"/>
  <c r="AV401" i="4"/>
  <c r="AV44" i="4"/>
  <c r="AV56" i="4"/>
  <c r="AV91" i="4"/>
  <c r="AV170" i="4"/>
  <c r="AV276" i="4"/>
  <c r="AV244" i="4"/>
  <c r="AV124" i="4"/>
  <c r="AV65" i="4"/>
  <c r="AV261" i="4"/>
  <c r="AV59" i="4"/>
  <c r="AV409" i="4"/>
  <c r="AV444" i="4"/>
  <c r="AV11" i="4"/>
  <c r="AV26" i="4"/>
  <c r="AV102" i="4"/>
  <c r="AV205" i="4"/>
  <c r="C43" i="4" a="1"/>
  <c r="L4" i="4"/>
  <c r="H4" i="4" a="1"/>
  <c r="H4" i="4" s="1"/>
  <c r="F4" i="4" a="1"/>
  <c r="F4" i="4" s="1"/>
  <c r="G4" i="4" a="1"/>
  <c r="G4" i="4" s="1"/>
  <c r="I4" i="4" a="1"/>
  <c r="I4" i="4" s="1"/>
  <c r="AR404" i="4"/>
  <c r="AR285" i="4"/>
  <c r="AR249" i="4"/>
  <c r="AT393" i="4"/>
  <c r="AR468" i="4"/>
  <c r="AR227" i="4"/>
  <c r="AR449" i="4"/>
  <c r="AR398" i="4"/>
  <c r="AO456" i="4"/>
  <c r="AR381" i="4"/>
  <c r="AR439" i="4"/>
  <c r="AR145" i="4"/>
  <c r="AR407" i="4"/>
  <c r="AR419" i="4"/>
  <c r="AR222" i="4"/>
  <c r="AR427" i="4"/>
  <c r="AR376" i="4"/>
  <c r="AR207" i="4"/>
  <c r="AR425" i="4"/>
  <c r="AR236" i="4"/>
  <c r="AR12" i="4"/>
  <c r="AR230" i="4"/>
  <c r="AR384" i="4"/>
  <c r="AR139" i="4"/>
  <c r="AR412" i="4"/>
  <c r="AR490" i="4"/>
  <c r="AR401" i="4"/>
  <c r="AR221" i="4"/>
  <c r="AR275" i="4"/>
  <c r="AR228" i="4"/>
  <c r="AR206" i="4"/>
  <c r="AR440" i="4"/>
  <c r="AO118" i="4"/>
  <c r="AR481" i="4"/>
  <c r="AR462" i="4"/>
  <c r="AR15" i="4"/>
  <c r="AR261" i="4"/>
  <c r="AR391" i="4"/>
  <c r="AR252" i="4"/>
  <c r="AR30" i="4"/>
  <c r="AR406" i="4"/>
  <c r="AR491" i="4"/>
  <c r="AO448" i="4"/>
  <c r="AR137" i="4"/>
  <c r="AO435" i="4"/>
  <c r="AR426" i="4"/>
  <c r="AO163" i="4"/>
  <c r="AR233" i="4"/>
  <c r="AO244" i="4"/>
  <c r="AR389" i="4"/>
  <c r="AR146" i="4"/>
  <c r="AR241" i="4"/>
  <c r="AO130" i="4"/>
  <c r="AR17" i="4"/>
  <c r="AR403" i="4"/>
  <c r="AR209" i="4"/>
  <c r="AO46" i="4"/>
  <c r="AR418" i="4"/>
  <c r="AO158" i="4"/>
  <c r="AO243" i="4"/>
  <c r="AR497" i="4"/>
  <c r="AO124" i="4"/>
  <c r="AO281" i="4"/>
  <c r="AR479" i="4"/>
  <c r="AR91" i="4"/>
  <c r="AR263" i="4"/>
  <c r="AR106" i="4"/>
  <c r="AR372" i="4"/>
  <c r="AR431" i="4"/>
  <c r="AO246" i="4"/>
  <c r="AO455" i="4"/>
  <c r="AR89" i="4"/>
  <c r="AR452" i="4"/>
  <c r="AO120" i="4"/>
  <c r="AR242" i="4"/>
  <c r="AR16" i="4"/>
  <c r="AR97" i="4"/>
  <c r="AR240" i="4"/>
  <c r="AO488" i="4"/>
  <c r="AR101" i="4"/>
  <c r="AR235" i="4"/>
  <c r="AO24" i="4"/>
  <c r="AO453" i="4"/>
  <c r="AR287" i="4"/>
  <c r="AO459" i="4"/>
  <c r="AO40" i="4"/>
  <c r="AR250" i="4"/>
  <c r="AO38" i="4"/>
  <c r="AR215" i="4"/>
  <c r="AR467" i="4"/>
  <c r="AO45" i="4"/>
  <c r="AO487" i="4"/>
  <c r="AR90" i="4"/>
  <c r="AO160" i="4"/>
  <c r="AR423" i="4"/>
  <c r="AR13" i="4"/>
  <c r="AO149" i="4"/>
  <c r="AO156" i="4"/>
  <c r="AO43" i="4"/>
  <c r="AR212" i="4"/>
  <c r="AR29" i="4"/>
  <c r="AR140" i="4"/>
  <c r="AR85" i="4"/>
  <c r="AR234" i="4"/>
  <c r="AR254" i="4"/>
  <c r="AR259" i="4"/>
  <c r="AO269" i="4"/>
  <c r="AO483" i="4"/>
  <c r="AO433" i="4"/>
  <c r="AR470" i="4"/>
  <c r="AR260" i="4"/>
  <c r="AO484" i="4"/>
  <c r="AR31" i="4"/>
  <c r="AO167" i="4"/>
  <c r="AR109" i="4"/>
  <c r="AR132" i="4"/>
  <c r="AR134" i="4"/>
  <c r="AO445" i="4"/>
  <c r="AO157" i="4"/>
  <c r="AR232" i="4"/>
  <c r="AR377" i="4"/>
  <c r="AO279" i="4"/>
  <c r="AR32" i="4"/>
  <c r="AO238" i="4"/>
  <c r="AR266" i="4"/>
  <c r="AR284" i="4"/>
  <c r="AR451" i="4"/>
  <c r="AR27" i="4"/>
  <c r="AR475" i="4"/>
  <c r="AR469" i="4"/>
  <c r="AO148" i="4"/>
  <c r="AR93" i="4"/>
  <c r="AR112" i="4"/>
  <c r="AR216" i="4"/>
  <c r="AR204" i="4"/>
  <c r="AR231" i="4"/>
  <c r="AR430" i="4"/>
  <c r="AO26" i="4"/>
  <c r="AO164" i="4"/>
  <c r="AR28" i="4"/>
  <c r="AO35" i="4"/>
  <c r="AR417" i="4"/>
  <c r="AO22" i="4"/>
  <c r="AR424" i="4"/>
  <c r="AO495" i="4"/>
  <c r="AO454" i="4"/>
  <c r="AR253" i="4"/>
  <c r="AR214" i="4"/>
  <c r="AO25" i="4"/>
  <c r="AR18" i="4"/>
  <c r="AR438" i="4"/>
  <c r="AO155" i="4"/>
  <c r="AR416" i="4"/>
  <c r="AO127" i="4"/>
  <c r="AR394" i="4"/>
  <c r="AR476" i="4"/>
  <c r="AO494" i="4"/>
  <c r="AR208" i="4"/>
  <c r="AO458" i="4"/>
  <c r="AR107" i="4"/>
  <c r="AR405" i="4"/>
  <c r="AR273" i="4"/>
  <c r="AO161" i="4"/>
  <c r="AO385" i="4"/>
  <c r="AR421" i="4"/>
  <c r="AR102" i="4"/>
  <c r="AR276" i="4"/>
  <c r="AO165" i="4"/>
  <c r="AR251" i="4"/>
  <c r="AO23" i="4"/>
  <c r="AO162" i="4"/>
  <c r="AR88" i="4"/>
  <c r="AR111" i="4"/>
  <c r="AR136" i="4"/>
  <c r="AR141" i="4"/>
  <c r="AR143" i="4"/>
  <c r="AT399" i="4"/>
  <c r="AO44" i="4"/>
  <c r="AR422" i="4"/>
  <c r="AR144" i="4"/>
  <c r="AR220" i="4"/>
  <c r="AR113" i="4"/>
  <c r="AR84" i="4"/>
  <c r="AR98" i="4"/>
  <c r="AR224" i="4"/>
  <c r="AR477" i="4"/>
  <c r="AR382" i="4"/>
  <c r="AR415" i="4"/>
  <c r="AR461" i="4"/>
  <c r="AR95" i="4"/>
  <c r="AR277" i="4"/>
  <c r="AR20" i="4"/>
  <c r="AR117" i="4"/>
  <c r="AR219" i="4"/>
  <c r="AR272" i="4"/>
  <c r="AO436" i="4"/>
  <c r="AR392" i="4"/>
  <c r="AR135" i="4"/>
  <c r="AO21" i="4"/>
  <c r="AO493" i="4"/>
  <c r="AR387" i="4"/>
  <c r="AR463" i="4"/>
  <c r="AO496" i="4"/>
  <c r="AR410" i="4"/>
  <c r="AR474" i="4"/>
  <c r="AR397" i="4"/>
  <c r="AO33" i="4"/>
  <c r="AR115" i="4"/>
  <c r="AO128" i="4"/>
  <c r="AR213" i="4"/>
  <c r="AR229" i="4"/>
  <c r="AR110" i="4"/>
  <c r="AR166" i="4"/>
  <c r="AO268" i="4"/>
  <c r="AR437" i="4"/>
  <c r="AR217" i="4"/>
  <c r="AO245" i="4"/>
  <c r="AR223" i="4"/>
  <c r="AO125" i="4"/>
  <c r="AO150" i="4"/>
  <c r="AO443" i="4"/>
  <c r="AR218" i="4"/>
  <c r="AR460" i="4"/>
  <c r="AR472" i="4"/>
  <c r="AR262" i="4"/>
  <c r="AO37" i="4"/>
  <c r="AR408" i="4"/>
  <c r="AR373" i="4"/>
  <c r="AO41" i="4"/>
  <c r="AR411" i="4"/>
  <c r="AO248" i="4"/>
  <c r="AR99" i="4"/>
  <c r="AR205" i="4"/>
  <c r="AR255" i="4"/>
  <c r="AR414" i="4"/>
  <c r="AO386" i="4"/>
  <c r="AR464" i="4"/>
  <c r="AO485" i="4"/>
  <c r="AR147" i="4"/>
  <c r="AR432" i="4"/>
  <c r="AO123" i="4"/>
  <c r="AR116" i="4"/>
  <c r="AR92" i="4"/>
  <c r="AO154" i="4"/>
  <c r="AR492" i="4"/>
  <c r="AO126" i="4"/>
  <c r="AR380" i="4"/>
  <c r="AR94" i="4"/>
  <c r="AR447" i="4"/>
  <c r="AR210" i="4"/>
  <c r="AR129" i="4"/>
  <c r="AR257" i="4"/>
  <c r="AR388" i="4"/>
  <c r="AO36" i="4"/>
  <c r="AR442" i="4"/>
  <c r="AO39" i="4"/>
  <c r="AO282" i="4"/>
  <c r="AR19" i="4"/>
  <c r="AR466" i="4"/>
  <c r="AO270" i="4"/>
  <c r="AR409" i="4"/>
  <c r="AR402" i="4"/>
  <c r="AR258" i="4"/>
  <c r="AO119" i="4"/>
  <c r="AR413" i="4"/>
  <c r="AO383" i="4"/>
  <c r="AR428" i="4"/>
  <c r="AR103" i="4"/>
  <c r="AO34" i="4"/>
  <c r="AR450" i="4"/>
  <c r="AR96" i="4"/>
  <c r="AR400" i="4"/>
  <c r="AR375" i="4"/>
  <c r="AR133" i="4"/>
  <c r="AR390" i="4"/>
  <c r="AR239" i="4"/>
  <c r="AO486" i="4"/>
  <c r="AR108" i="4"/>
  <c r="AR434" i="4"/>
  <c r="AR274" i="4"/>
  <c r="AR441" i="4"/>
  <c r="AO47" i="4"/>
  <c r="AR226" i="4"/>
  <c r="AR142" i="4"/>
  <c r="AR396" i="4"/>
  <c r="AR225" i="4"/>
  <c r="AR100" i="4"/>
  <c r="AR465" i="4"/>
  <c r="AO42" i="4"/>
  <c r="AR473" i="4"/>
  <c r="AR420" i="4"/>
  <c r="AR86" i="4"/>
  <c r="AR489" i="4"/>
  <c r="AR105" i="4"/>
  <c r="AO278" i="4"/>
  <c r="AR478" i="4"/>
  <c r="AR265" i="4"/>
  <c r="AR482" i="4"/>
  <c r="AO444" i="4"/>
  <c r="AR267" i="4"/>
  <c r="AO159" i="4"/>
  <c r="AO280" i="4"/>
  <c r="AO153" i="4"/>
  <c r="AO151" i="4"/>
  <c r="AO283" i="4"/>
  <c r="AO131" i="4"/>
  <c r="AR395" i="4"/>
  <c r="AO152" i="4"/>
  <c r="AR264" i="4"/>
  <c r="AO121" i="4"/>
  <c r="AR374" i="4"/>
  <c r="AR378" i="4"/>
  <c r="AR256" i="4"/>
  <c r="AO271" i="4"/>
  <c r="AR429" i="4"/>
  <c r="AO457" i="4"/>
  <c r="AR138" i="4"/>
  <c r="AR480" i="4"/>
  <c r="AR286" i="4"/>
  <c r="AR14" i="4"/>
  <c r="AR471" i="4"/>
  <c r="AR104" i="4"/>
  <c r="AR211" i="4"/>
  <c r="AR237" i="4"/>
  <c r="AR379" i="4"/>
  <c r="AO122" i="4"/>
  <c r="AR87" i="4"/>
  <c r="AO446" i="4"/>
  <c r="AR114" i="4"/>
  <c r="AR247" i="4"/>
  <c r="D5" i="4"/>
  <c r="W33" i="1"/>
  <c r="Y33" i="1"/>
  <c r="AP193" i="4"/>
  <c r="AQ224" i="4"/>
  <c r="AP372" i="4"/>
  <c r="AP443" i="4"/>
  <c r="AQ43" i="4"/>
  <c r="AS114" i="4"/>
  <c r="AQ29" i="4"/>
  <c r="AQ19" i="4"/>
  <c r="AP220" i="4"/>
  <c r="AS102" i="4"/>
  <c r="AS15" i="4"/>
  <c r="AU455" i="4"/>
  <c r="AQ283" i="4"/>
  <c r="AV481" i="4"/>
  <c r="AP34" i="4"/>
  <c r="AP148" i="4"/>
  <c r="AS76" i="4"/>
  <c r="AU389" i="4"/>
  <c r="AP378" i="4"/>
  <c r="AP296" i="4"/>
  <c r="AP37" i="4"/>
  <c r="AQ246" i="4"/>
  <c r="AS28" i="4"/>
  <c r="AP176" i="4"/>
  <c r="AP154" i="4"/>
  <c r="AP73" i="4"/>
  <c r="AQ10" i="4"/>
  <c r="AP50" i="4"/>
  <c r="AP414" i="4"/>
  <c r="AS163" i="4"/>
  <c r="AQ18" i="4"/>
  <c r="AP341" i="4"/>
  <c r="AS140" i="4"/>
  <c r="AQ175" i="4"/>
  <c r="AP393" i="4"/>
  <c r="AP118" i="4"/>
  <c r="AP338" i="4"/>
  <c r="AP270" i="4"/>
  <c r="AV419" i="4"/>
  <c r="AQ227" i="4"/>
  <c r="AS166" i="4"/>
  <c r="AQ16" i="4"/>
  <c r="AP273" i="4"/>
  <c r="AP428" i="4"/>
  <c r="AS7" i="4"/>
  <c r="AP239" i="4"/>
  <c r="AP150" i="4"/>
  <c r="AS77" i="4"/>
  <c r="AP297" i="4"/>
  <c r="AQ174" i="4"/>
  <c r="AV478" i="4"/>
  <c r="AS62" i="4"/>
  <c r="AQ181" i="4"/>
  <c r="AQ172" i="4"/>
  <c r="AP407" i="4"/>
  <c r="AP68" i="4"/>
  <c r="AP351" i="4"/>
  <c r="AP301" i="4"/>
  <c r="AP413" i="4"/>
  <c r="AP383" i="4"/>
  <c r="AS89" i="4"/>
  <c r="AV474" i="4"/>
  <c r="AS138" i="4"/>
  <c r="AS160" i="4"/>
  <c r="AP65" i="4"/>
  <c r="AV426" i="4"/>
  <c r="AQ280" i="4"/>
  <c r="AP52" i="4"/>
  <c r="AV392" i="4"/>
  <c r="AP465" i="4"/>
  <c r="AP274" i="4"/>
  <c r="AP97" i="4"/>
  <c r="AQ279" i="4"/>
  <c r="AS86" i="4"/>
  <c r="AP137" i="4"/>
  <c r="AP212" i="4"/>
  <c r="AP205" i="4"/>
  <c r="AQ233" i="4"/>
  <c r="AP51" i="4"/>
  <c r="AQ47" i="4"/>
  <c r="AP302" i="4"/>
  <c r="AQ260" i="4"/>
  <c r="AQ25" i="4"/>
  <c r="AV336" i="4"/>
  <c r="AP232" i="4"/>
  <c r="AQ249" i="4"/>
  <c r="AP400" i="4"/>
  <c r="AQ252" i="4"/>
  <c r="AP134" i="4"/>
  <c r="AQ263" i="4"/>
  <c r="AP14" i="4"/>
  <c r="AP153" i="4"/>
  <c r="AP168" i="4"/>
  <c r="AP354" i="4"/>
  <c r="AS141" i="4"/>
  <c r="AP484" i="4"/>
  <c r="AQ203" i="4"/>
  <c r="AS116" i="4"/>
  <c r="AS126" i="4"/>
  <c r="AQ267" i="4"/>
  <c r="AP379" i="4"/>
  <c r="AP3" i="4"/>
  <c r="AS74" i="4"/>
  <c r="AQ209" i="4"/>
  <c r="AP6" i="4"/>
  <c r="AQ237" i="4"/>
  <c r="AP385" i="4"/>
  <c r="AS58" i="4"/>
  <c r="AQ231" i="4"/>
  <c r="AQ179" i="4"/>
  <c r="AV370" i="4"/>
  <c r="AV495" i="4"/>
  <c r="AP13" i="4"/>
  <c r="AU364" i="4"/>
  <c r="AP27" i="4"/>
  <c r="AP340" i="4"/>
  <c r="AP452" i="4"/>
  <c r="AP305" i="4"/>
  <c r="AS107" i="4"/>
  <c r="AP48" i="4"/>
  <c r="AP468" i="4"/>
  <c r="AP70" i="4"/>
  <c r="AS80" i="4"/>
  <c r="AP445" i="4"/>
  <c r="AV438" i="4"/>
  <c r="AS132" i="4"/>
  <c r="AS123" i="4"/>
  <c r="AQ286" i="4"/>
  <c r="AP433" i="4"/>
  <c r="AP357" i="4"/>
  <c r="AQ261" i="4"/>
  <c r="AP381" i="4"/>
  <c r="AP435" i="4"/>
  <c r="AP218" i="4"/>
  <c r="AP157" i="4"/>
  <c r="AP171" i="4"/>
  <c r="AP326" i="4"/>
  <c r="AP151" i="4"/>
  <c r="AQ8" i="4"/>
  <c r="AQ245" i="4"/>
  <c r="AP221" i="4"/>
  <c r="AP253" i="4"/>
  <c r="AP291" i="4"/>
  <c r="AQ248" i="4"/>
  <c r="AQ213" i="4"/>
  <c r="AP241" i="4"/>
  <c r="AP355" i="4"/>
  <c r="AP217" i="4"/>
  <c r="AP472" i="4"/>
  <c r="AP342" i="4"/>
  <c r="AP72" i="4"/>
  <c r="AP463" i="4"/>
  <c r="AP136" i="4"/>
  <c r="AP295" i="4"/>
  <c r="AP67" i="4"/>
  <c r="AP329" i="4"/>
  <c r="AS111" i="4"/>
  <c r="AQ200" i="4"/>
  <c r="AP446" i="4"/>
  <c r="AS40" i="4"/>
  <c r="AP101" i="4"/>
  <c r="AP64" i="4"/>
  <c r="AQ222" i="4"/>
  <c r="AP488" i="4"/>
  <c r="AP184" i="4"/>
  <c r="AP466" i="4"/>
  <c r="AS108" i="4"/>
  <c r="AS12" i="4"/>
  <c r="AU475" i="4"/>
  <c r="AP320" i="4"/>
  <c r="AQ236" i="4"/>
  <c r="AP257" i="4"/>
  <c r="AQ26" i="4"/>
  <c r="AP299" i="4"/>
  <c r="AQ243" i="4"/>
  <c r="AP436" i="4"/>
  <c r="AP403" i="4"/>
  <c r="AP121" i="4"/>
  <c r="AS105" i="4"/>
  <c r="AP84" i="4"/>
  <c r="AQ185" i="4"/>
  <c r="AP358" i="4"/>
  <c r="AP345" i="4"/>
  <c r="AP469" i="4"/>
  <c r="AS129" i="4"/>
  <c r="AP306" i="4"/>
  <c r="AP288" i="4"/>
  <c r="AU333" i="4"/>
  <c r="AP411" i="4"/>
  <c r="AQ264" i="4"/>
  <c r="AP322" i="4"/>
  <c r="AP394" i="4"/>
  <c r="AP449" i="4"/>
  <c r="AP177" i="4"/>
  <c r="AP85" i="4"/>
  <c r="AP254" i="4"/>
  <c r="AP92" i="4"/>
  <c r="AP300" i="4"/>
  <c r="AP170" i="4"/>
  <c r="AP404" i="4"/>
  <c r="AP429" i="4"/>
  <c r="AP347" i="4"/>
  <c r="AP312" i="4"/>
  <c r="AP348" i="4"/>
  <c r="AP293" i="4"/>
  <c r="AS22" i="4"/>
  <c r="AS147" i="4"/>
  <c r="AQ210" i="4"/>
  <c r="AP95" i="4"/>
  <c r="AP315" i="4"/>
  <c r="AQ228" i="4"/>
  <c r="AQ234" i="4"/>
  <c r="AP321" i="4"/>
  <c r="AP311" i="4"/>
  <c r="AP485" i="4"/>
  <c r="AQ11" i="4"/>
  <c r="AP98" i="4"/>
  <c r="AS125" i="4"/>
  <c r="AV442" i="4"/>
  <c r="AP277" i="4"/>
  <c r="AP122" i="4"/>
  <c r="AP316" i="4"/>
  <c r="AP112" i="4"/>
  <c r="AS104" i="4"/>
  <c r="AP290" i="4"/>
  <c r="AQ216" i="4"/>
  <c r="AP386" i="4"/>
  <c r="AP190" i="4"/>
  <c r="AP119" i="4"/>
  <c r="AP398" i="4"/>
  <c r="AQ196" i="4"/>
  <c r="AP327" i="4"/>
  <c r="AP192" i="4"/>
  <c r="AP49" i="4"/>
  <c r="AP242" i="4"/>
  <c r="AQ199" i="4"/>
  <c r="AQ197" i="4"/>
  <c r="AP238" i="4"/>
  <c r="AP491" i="4"/>
  <c r="AS83" i="4"/>
  <c r="AP410" i="4"/>
  <c r="AS4" i="4"/>
  <c r="AP36" i="4"/>
  <c r="AP408" i="4"/>
  <c r="AP289" i="4"/>
  <c r="AP448" i="4"/>
  <c r="AP33" i="4"/>
  <c r="AS117" i="4"/>
  <c r="AP133" i="4"/>
  <c r="AP376" i="4"/>
  <c r="AP374" i="4"/>
  <c r="AQ32" i="4"/>
  <c r="AP169" i="4"/>
  <c r="AQ258" i="4"/>
  <c r="AP268" i="4"/>
  <c r="AP69" i="4"/>
  <c r="AP309" i="4"/>
  <c r="AP373" i="4"/>
  <c r="AV423" i="4"/>
  <c r="AV388" i="4"/>
  <c r="AS41" i="4"/>
  <c r="AP100" i="4"/>
  <c r="AS38" i="4"/>
  <c r="AQ187" i="4"/>
  <c r="AP56" i="4"/>
  <c r="AP304" i="4"/>
  <c r="AS59" i="4"/>
  <c r="AV128" i="4"/>
  <c r="AQ44" i="4"/>
  <c r="AP21" i="4"/>
  <c r="AP63" i="4"/>
  <c r="AP183" i="4"/>
  <c r="AP93" i="4"/>
  <c r="AQ194" i="4"/>
  <c r="AQ206" i="4"/>
  <c r="AU420" i="4"/>
  <c r="AS143" i="4"/>
  <c r="AV461" i="4"/>
  <c r="AP417" i="4"/>
  <c r="AP308" i="4"/>
  <c r="AP361" i="4"/>
  <c r="AP55" i="4"/>
  <c r="AS61" i="4"/>
  <c r="D12" i="4"/>
  <c r="AV367" i="4"/>
  <c r="AP431" i="4"/>
  <c r="AS20" i="4"/>
  <c r="AV458" i="4"/>
  <c r="AP396" i="4"/>
  <c r="AP325" i="4"/>
  <c r="AP5" i="4"/>
  <c r="AP377" i="4"/>
  <c r="AP91" i="4"/>
  <c r="AP57" i="4"/>
  <c r="AQ225" i="4"/>
  <c r="AU439" i="4"/>
  <c r="AQ188" i="4"/>
  <c r="AQ207" i="4"/>
  <c r="AQ23" i="4"/>
  <c r="AQ182" i="4"/>
  <c r="AP330" i="4"/>
  <c r="AP256" i="4"/>
  <c r="AP294" i="4"/>
  <c r="AP323" i="4"/>
  <c r="AP432" i="4"/>
  <c r="AS79" i="4"/>
  <c r="AQ215" i="4"/>
  <c r="AS159" i="4"/>
  <c r="AP211" i="4"/>
  <c r="AP317" i="4"/>
  <c r="AP337" i="4"/>
  <c r="AS144" i="4"/>
  <c r="AP54" i="4"/>
  <c r="AS113" i="4"/>
  <c r="AS90" i="4"/>
  <c r="AP401" i="4"/>
  <c r="AP382" i="4"/>
  <c r="AP318" i="4"/>
  <c r="AS87" i="4"/>
  <c r="AQ31" i="4"/>
  <c r="AV363" i="4"/>
  <c r="AP397" i="4"/>
  <c r="AP344" i="4"/>
  <c r="AV332" i="4"/>
  <c r="AV454" i="4"/>
  <c r="AP271" i="4"/>
  <c r="AP189" i="4"/>
  <c r="AQ178" i="4"/>
  <c r="AP96" i="4"/>
  <c r="AP352" i="4"/>
  <c r="AP204" i="4"/>
  <c r="Y89" i="1"/>
  <c r="W89" i="1"/>
  <c r="W41" i="1"/>
  <c r="Y41" i="1"/>
  <c r="AT479" i="4"/>
  <c r="AU286" i="4"/>
  <c r="AR191" i="4"/>
  <c r="AR34" i="4"/>
  <c r="AT465" i="4"/>
  <c r="AR165" i="4"/>
  <c r="AR325" i="4"/>
  <c r="AT256" i="4"/>
  <c r="AT145" i="4"/>
  <c r="AR154" i="4"/>
  <c r="AT438" i="4"/>
  <c r="AU449" i="4"/>
  <c r="AR153" i="4"/>
  <c r="AR446" i="4"/>
  <c r="AR322" i="4"/>
  <c r="AT432" i="4"/>
  <c r="AT430" i="4"/>
  <c r="AT472" i="4"/>
  <c r="AT261" i="4"/>
  <c r="AT113" i="4"/>
  <c r="AR182" i="4"/>
  <c r="AR35" i="4"/>
  <c r="AT257" i="4"/>
  <c r="AR435" i="4"/>
  <c r="AT434" i="4"/>
  <c r="AT272" i="4"/>
  <c r="AR339" i="4"/>
  <c r="AR358" i="4"/>
  <c r="AR356" i="4"/>
  <c r="AR363" i="4"/>
  <c r="AT251" i="4"/>
  <c r="AR69" i="4"/>
  <c r="AR271" i="4"/>
  <c r="AR355" i="4"/>
  <c r="AU490" i="4"/>
  <c r="AT464" i="4"/>
  <c r="AR122" i="4"/>
  <c r="AR283" i="4"/>
  <c r="AR484" i="4"/>
  <c r="AR351" i="4"/>
  <c r="AR39" i="4"/>
  <c r="AT437" i="4"/>
  <c r="AR342" i="4"/>
  <c r="AR64" i="4"/>
  <c r="AT134" i="4"/>
  <c r="AR189" i="4"/>
  <c r="AR10" i="4"/>
  <c r="AR33" i="4"/>
  <c r="AR366" i="4"/>
  <c r="AR282" i="4"/>
  <c r="AR341" i="4"/>
  <c r="AR329" i="4"/>
  <c r="AR118" i="4"/>
  <c r="AR280" i="4"/>
  <c r="AR348" i="4"/>
  <c r="AR161" i="4"/>
  <c r="AR245" i="4"/>
  <c r="AR9" i="4"/>
  <c r="AR370" i="4"/>
  <c r="AT32" i="4"/>
  <c r="AT239" i="4"/>
  <c r="AT247" i="4"/>
  <c r="AR246" i="4"/>
  <c r="AT265" i="4"/>
  <c r="AR155" i="4"/>
  <c r="AR361" i="4"/>
  <c r="AT143" i="4"/>
  <c r="AR453" i="4"/>
  <c r="AR268" i="4"/>
  <c r="AR357" i="4"/>
  <c r="AR41" i="4"/>
  <c r="AT473" i="4"/>
  <c r="AT237" i="4"/>
  <c r="AT463" i="4"/>
  <c r="AU452" i="4"/>
  <c r="AR4" i="4"/>
  <c r="AU132" i="4"/>
  <c r="AT30" i="4"/>
  <c r="AR328" i="4"/>
  <c r="AU249" i="4"/>
  <c r="AR11" i="4"/>
  <c r="AR200" i="4"/>
  <c r="AR26" i="4"/>
  <c r="AR371" i="4"/>
  <c r="AT275" i="4"/>
  <c r="AR197" i="4"/>
  <c r="AT250" i="4"/>
  <c r="AR485" i="4"/>
  <c r="AT267" i="4"/>
  <c r="AR167" i="4"/>
  <c r="AR5" i="4"/>
  <c r="AR486" i="4"/>
  <c r="AR190" i="4"/>
  <c r="AT141" i="4"/>
  <c r="AR433" i="4"/>
  <c r="AT470" i="4"/>
  <c r="AT489" i="4"/>
  <c r="AT142" i="4"/>
  <c r="AR78" i="4"/>
  <c r="AU497" i="4"/>
  <c r="AR123" i="4"/>
  <c r="AR202" i="4"/>
  <c r="AU277" i="4"/>
  <c r="AT116" i="4"/>
  <c r="AR493" i="4"/>
  <c r="AR66" i="4"/>
  <c r="AT114" i="4"/>
  <c r="AR119" i="4"/>
  <c r="AR199" i="4"/>
  <c r="AR121" i="4"/>
  <c r="AR82" i="4"/>
  <c r="AR74" i="4"/>
  <c r="AT137" i="4"/>
  <c r="AR177" i="4"/>
  <c r="AU252" i="4"/>
  <c r="AR61" i="4"/>
  <c r="AT468" i="4"/>
  <c r="AT466" i="4"/>
  <c r="AR456" i="4"/>
  <c r="AR436" i="4"/>
  <c r="AR281" i="4"/>
  <c r="AT236" i="4"/>
  <c r="AR72" i="4"/>
  <c r="AR365" i="4"/>
  <c r="AR336" i="4"/>
  <c r="AR354" i="4"/>
  <c r="AT439" i="4"/>
  <c r="AR25" i="4"/>
  <c r="AR278" i="4"/>
  <c r="AR459" i="4"/>
  <c r="AR454" i="4"/>
  <c r="AR198" i="4"/>
  <c r="AR6" i="4"/>
  <c r="AT259" i="4"/>
  <c r="AR367" i="4"/>
  <c r="AR180" i="4"/>
  <c r="AR83" i="4"/>
  <c r="AT266" i="4"/>
  <c r="AT431" i="4"/>
  <c r="AR270" i="4"/>
  <c r="AR79" i="4"/>
  <c r="AT29" i="4"/>
  <c r="AR193" i="4"/>
  <c r="AT337" i="4"/>
  <c r="AR67" i="4"/>
  <c r="AT28" i="4"/>
  <c r="AT144" i="4"/>
  <c r="AR345" i="4"/>
  <c r="AR330" i="4"/>
  <c r="AR130" i="4"/>
  <c r="AR120" i="4"/>
  <c r="AU274" i="4"/>
  <c r="AT477" i="4"/>
  <c r="AR46" i="4"/>
  <c r="AU461" i="4"/>
  <c r="AR131" i="4"/>
  <c r="AR448" i="4"/>
  <c r="AR443" i="4"/>
  <c r="AR80" i="4"/>
  <c r="AR157" i="4"/>
  <c r="AT440" i="4"/>
  <c r="AR156" i="4"/>
  <c r="AR359" i="4"/>
  <c r="AR176" i="4"/>
  <c r="AR151" i="4"/>
  <c r="AT255" i="4"/>
  <c r="AU492" i="4"/>
  <c r="AR150" i="4"/>
  <c r="AR163" i="4"/>
  <c r="AR244" i="4"/>
  <c r="AR71" i="4"/>
  <c r="AT240" i="4"/>
  <c r="AR445" i="4"/>
  <c r="AR160" i="4"/>
  <c r="AR184" i="4"/>
  <c r="AT117" i="4"/>
  <c r="AR178" i="4"/>
  <c r="AR127" i="4"/>
  <c r="AR38" i="4"/>
  <c r="AR192" i="4"/>
  <c r="AR65" i="4"/>
  <c r="AR483" i="4"/>
  <c r="AT133" i="4"/>
  <c r="AT475" i="4"/>
  <c r="AT284" i="4"/>
  <c r="AR42" i="4"/>
  <c r="AR58" i="4"/>
  <c r="AR21" i="4"/>
  <c r="AR494" i="4"/>
  <c r="AR149" i="4"/>
  <c r="AT235" i="4"/>
  <c r="D6" i="4"/>
  <c r="AR324" i="4"/>
  <c r="AR185" i="4"/>
  <c r="AR320" i="4"/>
  <c r="AT480" i="4"/>
  <c r="AT469" i="4"/>
  <c r="AR23" i="4"/>
  <c r="AR62" i="4"/>
  <c r="AT343" i="4"/>
  <c r="AR487" i="4"/>
  <c r="AR457" i="4"/>
  <c r="AR164" i="4"/>
  <c r="AT254" i="4"/>
  <c r="AR81" i="4"/>
  <c r="AR124" i="4"/>
  <c r="AR369" i="4"/>
  <c r="AU287" i="4"/>
  <c r="AT258" i="4"/>
  <c r="AR347" i="4"/>
  <c r="AR45" i="4"/>
  <c r="AR75" i="4"/>
  <c r="AT476" i="4"/>
  <c r="AT474" i="4"/>
  <c r="AT263" i="4"/>
  <c r="AT241" i="4"/>
  <c r="AR148" i="4"/>
  <c r="AT482" i="4"/>
  <c r="AT450" i="4"/>
  <c r="AR332" i="4"/>
  <c r="AR269" i="4"/>
  <c r="AR279" i="4"/>
  <c r="AT242" i="4"/>
  <c r="AT478" i="4"/>
  <c r="AR203" i="4"/>
  <c r="AR364" i="4"/>
  <c r="AR350" i="4"/>
  <c r="AR188" i="4"/>
  <c r="AR183" i="4"/>
  <c r="AR73" i="4"/>
  <c r="AU285" i="4"/>
  <c r="AR248" i="4"/>
  <c r="AR47" i="4"/>
  <c r="AR496" i="4"/>
  <c r="AT135" i="4"/>
  <c r="AR128" i="4"/>
  <c r="AR24" i="4"/>
  <c r="AT232" i="4"/>
  <c r="AR495" i="4"/>
  <c r="AR63" i="4"/>
  <c r="AR346" i="4"/>
  <c r="AR44" i="4"/>
  <c r="AR195" i="4"/>
  <c r="AR368" i="4"/>
  <c r="AU491" i="4"/>
  <c r="AR316" i="4"/>
  <c r="AR70" i="4"/>
  <c r="AT260" i="4"/>
  <c r="AR59" i="4"/>
  <c r="AR333" i="4"/>
  <c r="AR317" i="4"/>
  <c r="AT429" i="4"/>
  <c r="AR362" i="4"/>
  <c r="AR158" i="4"/>
  <c r="AT262" i="4"/>
  <c r="AR455" i="4"/>
  <c r="AT428" i="4"/>
  <c r="AR338" i="4"/>
  <c r="AR327" i="4"/>
  <c r="AT233" i="4"/>
  <c r="AT253" i="4"/>
  <c r="AT264" i="4"/>
  <c r="AR201" i="4"/>
  <c r="AT138" i="4"/>
  <c r="AT31" i="4"/>
  <c r="AR340" i="4"/>
  <c r="AR68" i="4"/>
  <c r="AT147" i="4"/>
  <c r="AT442" i="4"/>
  <c r="AR352" i="4"/>
  <c r="AR319" i="4"/>
  <c r="AR43" i="4"/>
  <c r="AT467" i="4"/>
  <c r="AR186" i="4"/>
  <c r="AR187" i="4"/>
  <c r="AU460" i="4"/>
  <c r="AT234" i="4"/>
  <c r="AT276" i="4"/>
  <c r="AT481" i="4"/>
  <c r="AR181" i="4"/>
  <c r="AR360" i="4"/>
  <c r="AT115" i="4"/>
  <c r="AR318" i="4"/>
  <c r="AT447" i="4"/>
  <c r="AR60" i="4"/>
  <c r="AR40" i="4"/>
  <c r="AR126" i="4"/>
  <c r="AR162" i="4"/>
  <c r="AT27" i="4"/>
  <c r="AR7" i="4"/>
  <c r="AR36" i="4"/>
  <c r="AT136" i="4"/>
  <c r="AR353" i="4"/>
  <c r="AU166" i="4"/>
  <c r="AR179" i="4"/>
  <c r="AT140" i="4"/>
  <c r="AR37" i="4"/>
  <c r="AR57" i="4"/>
  <c r="AT146" i="4"/>
  <c r="AR56" i="4"/>
  <c r="AR196" i="4"/>
  <c r="AR194" i="4"/>
  <c r="AR8" i="4"/>
  <c r="AT451" i="4"/>
  <c r="AT273" i="4"/>
  <c r="AR444" i="4"/>
  <c r="AR488" i="4"/>
  <c r="AU462" i="4"/>
  <c r="AR238" i="4"/>
  <c r="AR243" i="4"/>
  <c r="AR152" i="4"/>
  <c r="AR159" i="4"/>
  <c r="AR334" i="4"/>
  <c r="AT20" i="4"/>
  <c r="AR321" i="4"/>
  <c r="AR22" i="4"/>
  <c r="AR349" i="4"/>
  <c r="AU129" i="4"/>
  <c r="AT441" i="4"/>
  <c r="AR335" i="4"/>
  <c r="AT471" i="4"/>
  <c r="AR77" i="4"/>
  <c r="AR458" i="4"/>
  <c r="AR331" i="4"/>
  <c r="AR76" i="4"/>
  <c r="AR323" i="4"/>
  <c r="AT139" i="4"/>
  <c r="AR125" i="4"/>
  <c r="AT112" i="4"/>
  <c r="AR326" i="4"/>
  <c r="AR344" i="4"/>
  <c r="Y49" i="1"/>
  <c r="W49" i="1"/>
  <c r="AU83" i="4"/>
  <c r="AU267" i="4"/>
  <c r="AO64" i="4"/>
  <c r="AO102" i="4"/>
  <c r="AP275" i="4"/>
  <c r="AU426" i="4"/>
  <c r="AQ226" i="4"/>
  <c r="AO395" i="4"/>
  <c r="AO100" i="4"/>
  <c r="AP156" i="4"/>
  <c r="AO302" i="4"/>
  <c r="AO6" i="4"/>
  <c r="AO299" i="4"/>
  <c r="AU370" i="4"/>
  <c r="AO14" i="4"/>
  <c r="AO29" i="4"/>
  <c r="AS150" i="4"/>
  <c r="AU481" i="4"/>
  <c r="AO314" i="4"/>
  <c r="AO259" i="4"/>
  <c r="AO142" i="4"/>
  <c r="AV286" i="4"/>
  <c r="AO478" i="4"/>
  <c r="AQ45" i="4"/>
  <c r="AO81" i="4"/>
  <c r="AP470" i="4"/>
  <c r="AQ201" i="4"/>
  <c r="AO5" i="4"/>
  <c r="AV491" i="4"/>
  <c r="AO253" i="4"/>
  <c r="AO93" i="4"/>
  <c r="AV479" i="4"/>
  <c r="AO338" i="4"/>
  <c r="AP483" i="4"/>
  <c r="AQ254" i="4"/>
  <c r="AO3" i="4"/>
  <c r="AO54" i="4"/>
  <c r="AO421" i="4"/>
  <c r="AO355" i="4"/>
  <c r="AQ34" i="4"/>
  <c r="AP191" i="4"/>
  <c r="AO297" i="4"/>
  <c r="AO50" i="4"/>
  <c r="AP359" i="4"/>
  <c r="AQ277" i="4"/>
  <c r="AO411" i="4"/>
  <c r="AU496" i="4"/>
  <c r="AO134" i="4"/>
  <c r="AO260" i="4"/>
  <c r="AU494" i="4"/>
  <c r="AV79" i="4"/>
  <c r="AV489" i="4"/>
  <c r="AO146" i="4"/>
  <c r="AQ257" i="4"/>
  <c r="AU111" i="4"/>
  <c r="AO74" i="4"/>
  <c r="AU163" i="4"/>
  <c r="AQ278" i="4"/>
  <c r="AO364" i="4"/>
  <c r="AO353" i="4"/>
  <c r="AO344" i="4"/>
  <c r="AO133" i="4"/>
  <c r="AO261" i="4"/>
  <c r="AO183" i="4"/>
  <c r="AU495" i="4"/>
  <c r="AP35" i="4"/>
  <c r="AO367" i="4"/>
  <c r="AV199" i="4"/>
  <c r="AO173" i="4"/>
  <c r="AO52" i="4"/>
  <c r="AO354" i="4"/>
  <c r="AO135" i="4"/>
  <c r="AO76" i="4"/>
  <c r="AQ285" i="4"/>
  <c r="AO55" i="4"/>
  <c r="AO475" i="4"/>
  <c r="AO394" i="4"/>
  <c r="AP276" i="4"/>
  <c r="AO185" i="4"/>
  <c r="AU404" i="4"/>
  <c r="AV311" i="4"/>
  <c r="AU280" i="4"/>
  <c r="AO406" i="4"/>
  <c r="AU47" i="4"/>
  <c r="AP487" i="4"/>
  <c r="AO212" i="4"/>
  <c r="AU167" i="4"/>
  <c r="AO70" i="4"/>
  <c r="AU425" i="4"/>
  <c r="AO258" i="4"/>
  <c r="AO139" i="4"/>
  <c r="AO211" i="4"/>
  <c r="AO187" i="4"/>
  <c r="AV484" i="4"/>
  <c r="AO303" i="4"/>
  <c r="AU312" i="4"/>
  <c r="AV153" i="4"/>
  <c r="AO363" i="4"/>
  <c r="AO419" i="4"/>
  <c r="AO300" i="4"/>
  <c r="AU358" i="4"/>
  <c r="AQ190" i="4"/>
  <c r="AU165" i="4"/>
  <c r="AP269" i="4"/>
  <c r="AU371" i="4"/>
  <c r="AU348" i="4"/>
  <c r="AO213" i="4"/>
  <c r="AV413" i="4"/>
  <c r="AO399" i="4"/>
  <c r="AO396" i="4"/>
  <c r="AQ270" i="4"/>
  <c r="AQ42" i="4"/>
  <c r="AO477" i="4"/>
  <c r="AU469" i="4"/>
  <c r="AO28" i="4"/>
  <c r="AQ282" i="4"/>
  <c r="AS162" i="4"/>
  <c r="AU482" i="4"/>
  <c r="AP471" i="4"/>
  <c r="AO309" i="4"/>
  <c r="AP152" i="4"/>
  <c r="AU264" i="4"/>
  <c r="AO463" i="4"/>
  <c r="AP467" i="4"/>
  <c r="AO393" i="4"/>
  <c r="AQ221" i="4"/>
  <c r="AV347" i="4"/>
  <c r="AQ265" i="4"/>
  <c r="AO466" i="4"/>
  <c r="AO306" i="4"/>
  <c r="AO401" i="4"/>
  <c r="AO398" i="4"/>
  <c r="AO7" i="4"/>
  <c r="AO474" i="4"/>
  <c r="AO175" i="4"/>
  <c r="AQ218" i="4"/>
  <c r="AU472" i="4"/>
  <c r="AO11" i="4"/>
  <c r="AO171" i="4"/>
  <c r="AO27" i="4"/>
  <c r="AO63" i="4"/>
  <c r="AQ281" i="4"/>
  <c r="AP360" i="4"/>
  <c r="AU108" i="4"/>
  <c r="AO136" i="4"/>
  <c r="AP356" i="4"/>
  <c r="AU414" i="4"/>
  <c r="AO296" i="4"/>
  <c r="AO225" i="4"/>
  <c r="AO196" i="4"/>
  <c r="AO110" i="4"/>
  <c r="AS148" i="4"/>
  <c r="AP219" i="4"/>
  <c r="AU315" i="4"/>
  <c r="AQ198" i="4"/>
  <c r="AO346" i="4"/>
  <c r="AO105" i="4"/>
  <c r="D7" i="4"/>
  <c r="AO101" i="4"/>
  <c r="AO402" i="4"/>
  <c r="AO172" i="4"/>
  <c r="AV424" i="4"/>
  <c r="AO341" i="4"/>
  <c r="AO409" i="4"/>
  <c r="AO140" i="4"/>
  <c r="AQ36" i="4"/>
  <c r="AO337" i="4"/>
  <c r="AO73" i="4"/>
  <c r="AP149" i="4"/>
  <c r="AV107" i="4"/>
  <c r="AQ202" i="4"/>
  <c r="AO77" i="4"/>
  <c r="AO366" i="4"/>
  <c r="AP486" i="4"/>
  <c r="AU228" i="4"/>
  <c r="AO476" i="4"/>
  <c r="AO75" i="4"/>
  <c r="AU351" i="4"/>
  <c r="AO65" i="4"/>
  <c r="AS158" i="4"/>
  <c r="AV493" i="4"/>
  <c r="AP492" i="4"/>
  <c r="AS151" i="4"/>
  <c r="AO349" i="4"/>
  <c r="AO18" i="4"/>
  <c r="AV43" i="4"/>
  <c r="AO97" i="4"/>
  <c r="AO410" i="4"/>
  <c r="AV164" i="4"/>
  <c r="AP155" i="4"/>
  <c r="AO10" i="4"/>
  <c r="AO95" i="4"/>
  <c r="AO91" i="4"/>
  <c r="AO51" i="4"/>
  <c r="AO53" i="4"/>
  <c r="AV368" i="4"/>
  <c r="AP415" i="4"/>
  <c r="AO8" i="4"/>
  <c r="AO109" i="4"/>
  <c r="AU157" i="4"/>
  <c r="AO184" i="4"/>
  <c r="AO170" i="4"/>
  <c r="AO9" i="4"/>
  <c r="AO145" i="4"/>
  <c r="AO104" i="4"/>
  <c r="AO96" i="4"/>
  <c r="AU361" i="4"/>
  <c r="AV273" i="4"/>
  <c r="AO94" i="4"/>
  <c r="AO295" i="4"/>
  <c r="AQ39" i="4"/>
  <c r="AO223" i="4"/>
  <c r="AQ268" i="4"/>
  <c r="AU147" i="4"/>
  <c r="AO32" i="4"/>
  <c r="AU80" i="4"/>
  <c r="AV227" i="4"/>
  <c r="AQ229" i="4"/>
  <c r="AO362" i="4"/>
  <c r="AP255" i="4"/>
  <c r="AO49" i="4"/>
  <c r="AO222" i="4"/>
  <c r="AV497" i="4"/>
  <c r="AO420" i="4"/>
  <c r="AO342" i="4"/>
  <c r="AV357" i="4"/>
  <c r="AS161" i="4"/>
  <c r="AO408" i="4"/>
  <c r="AO30" i="4"/>
  <c r="AU480" i="4"/>
  <c r="AV143" i="4"/>
  <c r="AO92" i="4"/>
  <c r="AO308" i="4"/>
  <c r="AO217" i="4"/>
  <c r="AO174" i="4"/>
  <c r="AO66" i="4"/>
  <c r="AV279" i="4"/>
  <c r="AO78" i="4"/>
  <c r="AO194" i="4"/>
  <c r="AO423" i="4"/>
  <c r="AQ46" i="4"/>
  <c r="AO169" i="4"/>
  <c r="AO106" i="4"/>
  <c r="AO197" i="4"/>
  <c r="AO141" i="4"/>
  <c r="AU203" i="4"/>
  <c r="AO69" i="4"/>
  <c r="AO19" i="4"/>
  <c r="AU417" i="4"/>
  <c r="AQ41" i="4"/>
  <c r="AO224" i="4"/>
  <c r="AO215" i="4"/>
  <c r="AO138" i="4"/>
  <c r="AO397" i="4"/>
  <c r="AO345" i="4"/>
  <c r="AP412" i="4"/>
  <c r="AO340" i="4"/>
  <c r="AQ262" i="4"/>
  <c r="AO298" i="4"/>
  <c r="AO186" i="4"/>
  <c r="AP416" i="4"/>
  <c r="AO310" i="4"/>
  <c r="AQ192" i="4"/>
  <c r="AU144" i="4"/>
  <c r="AO343" i="4"/>
  <c r="AV159" i="4"/>
  <c r="AO137" i="4"/>
  <c r="AO103" i="4"/>
  <c r="AU154" i="4"/>
  <c r="AO216" i="4"/>
  <c r="AQ40" i="4"/>
  <c r="AU283" i="4"/>
  <c r="AU160" i="4"/>
  <c r="AQ230" i="4"/>
  <c r="AO352" i="4"/>
  <c r="AQ274" i="4"/>
  <c r="AQ271" i="4"/>
  <c r="AO17" i="4"/>
  <c r="AO307" i="4"/>
  <c r="AQ38" i="4"/>
  <c r="AU44" i="4"/>
  <c r="AO301" i="4"/>
  <c r="AO82" i="4"/>
  <c r="AP272" i="4"/>
  <c r="AO313" i="4"/>
  <c r="AO195" i="4"/>
  <c r="AV403" i="4"/>
  <c r="AU485" i="4"/>
  <c r="AV263" i="4"/>
  <c r="AO99" i="4"/>
  <c r="AO350" i="4"/>
  <c r="AP490" i="4"/>
  <c r="AU427" i="4"/>
  <c r="AO31" i="4"/>
  <c r="AO72" i="4"/>
  <c r="AO405" i="4"/>
  <c r="AO465" i="4"/>
  <c r="AO339" i="4"/>
  <c r="AO473" i="4"/>
  <c r="AO68" i="4"/>
  <c r="AO418" i="4"/>
  <c r="AO13" i="4"/>
  <c r="AU488" i="4"/>
  <c r="AQ220" i="4"/>
  <c r="AO98" i="4"/>
  <c r="AO464" i="4"/>
  <c r="AU200" i="4"/>
  <c r="AU369" i="4"/>
  <c r="AO304" i="4"/>
  <c r="AU407" i="4"/>
  <c r="AO16" i="4"/>
  <c r="AO365" i="4"/>
  <c r="AU231" i="4"/>
  <c r="AQ33" i="4"/>
  <c r="AQ287" i="4"/>
  <c r="AO67" i="4"/>
  <c r="AO214" i="4"/>
  <c r="AO71" i="4"/>
  <c r="AQ193" i="4"/>
  <c r="AQ266" i="4"/>
  <c r="AO189" i="4"/>
  <c r="AO422" i="4"/>
  <c r="AO15" i="4"/>
  <c r="AQ256" i="4"/>
  <c r="AV166" i="4"/>
  <c r="AV468" i="4"/>
  <c r="AO305" i="4"/>
  <c r="AO400" i="4"/>
  <c r="AQ37" i="4"/>
  <c r="AO188" i="4"/>
  <c r="AV284" i="4"/>
  <c r="AK36" i="1"/>
  <c r="AI36" i="1" s="1"/>
  <c r="AE30" i="1"/>
  <c r="AF30" i="1" s="1"/>
  <c r="Y73" i="1"/>
  <c r="W73" i="1"/>
  <c r="AS164" i="4"/>
  <c r="AS52" i="4"/>
  <c r="AS34" i="4"/>
  <c r="AO107" i="4"/>
  <c r="AO417" i="4"/>
  <c r="AO79" i="4"/>
  <c r="AO203" i="4"/>
  <c r="AS65" i="4"/>
  <c r="AO358" i="4"/>
  <c r="AO199" i="4"/>
  <c r="AO416" i="4"/>
  <c r="AO447" i="4"/>
  <c r="AO262" i="4"/>
  <c r="AO221" i="4"/>
  <c r="AO210" i="4"/>
  <c r="AS152" i="4"/>
  <c r="AO200" i="4"/>
  <c r="AO275" i="4"/>
  <c r="AO231" i="4"/>
  <c r="AO347" i="4"/>
  <c r="AS72" i="4"/>
  <c r="AO293" i="4"/>
  <c r="AS128" i="4"/>
  <c r="AO320" i="4"/>
  <c r="AO205" i="4"/>
  <c r="AS36" i="4"/>
  <c r="AS42" i="4"/>
  <c r="AO351" i="4"/>
  <c r="AS82" i="4"/>
  <c r="AT340" i="4"/>
  <c r="AT303" i="4"/>
  <c r="AO348" i="4"/>
  <c r="AO441" i="4"/>
  <c r="AS167" i="4"/>
  <c r="AO318" i="4"/>
  <c r="AO323" i="4"/>
  <c r="AS134" i="4"/>
  <c r="AT402" i="4"/>
  <c r="AS165" i="4"/>
  <c r="AO413" i="4"/>
  <c r="AO460" i="4"/>
  <c r="AT63" i="4"/>
  <c r="AS67" i="4"/>
  <c r="AO377" i="4"/>
  <c r="AO382" i="4"/>
  <c r="AT211" i="4"/>
  <c r="AO208" i="4"/>
  <c r="AO226" i="4"/>
  <c r="AS99" i="4"/>
  <c r="AO374" i="4"/>
  <c r="AS8" i="4"/>
  <c r="AO368" i="4"/>
  <c r="AO207" i="4"/>
  <c r="AO60" i="4"/>
  <c r="AO425" i="4"/>
  <c r="AT173" i="4"/>
  <c r="AS70" i="4"/>
  <c r="AS54" i="4"/>
  <c r="AS25" i="4"/>
  <c r="AT339" i="4"/>
  <c r="AO182" i="4"/>
  <c r="AO492" i="4"/>
  <c r="AO144" i="4"/>
  <c r="AO80" i="4"/>
  <c r="AO239" i="4"/>
  <c r="AO249" i="4"/>
  <c r="AS146" i="4"/>
  <c r="AS106" i="4"/>
  <c r="AS19" i="4"/>
  <c r="AO388" i="4"/>
  <c r="AT350" i="4"/>
  <c r="AS300" i="4"/>
  <c r="AO481" i="4"/>
  <c r="AO427" i="4"/>
  <c r="AT314" i="4"/>
  <c r="AT215" i="4"/>
  <c r="AS11" i="4"/>
  <c r="AT310" i="4"/>
  <c r="AS110" i="4"/>
  <c r="AO449" i="4"/>
  <c r="AS18" i="4"/>
  <c r="AO209" i="4"/>
  <c r="AO273" i="4"/>
  <c r="AT338" i="4"/>
  <c r="AO192" i="4"/>
  <c r="AO191" i="4"/>
  <c r="AO168" i="4"/>
  <c r="AO403" i="4"/>
  <c r="AS46" i="4"/>
  <c r="AO291" i="4"/>
  <c r="AO333" i="4"/>
  <c r="AO387" i="4"/>
  <c r="AT53" i="4"/>
  <c r="AO390" i="4"/>
  <c r="AT183" i="4"/>
  <c r="AO407" i="4"/>
  <c r="AO232" i="4"/>
  <c r="AO479" i="4"/>
  <c r="AO59" i="4"/>
  <c r="AS10" i="4"/>
  <c r="AO331" i="4"/>
  <c r="AO497" i="4"/>
  <c r="AS96" i="4"/>
  <c r="AO438" i="4"/>
  <c r="AO240" i="4"/>
  <c r="AO334" i="4"/>
  <c r="AT216" i="4"/>
  <c r="AT313" i="4"/>
  <c r="AS44" i="4"/>
  <c r="AT341" i="4"/>
  <c r="AS95" i="4"/>
  <c r="AO272" i="4"/>
  <c r="AT214" i="4"/>
  <c r="AO429" i="4"/>
  <c r="AO237" i="4"/>
  <c r="AO143" i="4"/>
  <c r="AT396" i="4"/>
  <c r="AO180" i="4"/>
  <c r="AS157" i="4"/>
  <c r="AO20" i="4"/>
  <c r="AS29" i="4"/>
  <c r="AO404" i="4"/>
  <c r="AO129" i="4"/>
  <c r="AO116" i="4"/>
  <c r="AO480" i="4"/>
  <c r="AT319" i="4"/>
  <c r="AO255" i="4"/>
  <c r="AO287" i="4"/>
  <c r="AO62" i="4"/>
  <c r="AO430" i="4"/>
  <c r="AT175" i="4"/>
  <c r="AO439" i="4"/>
  <c r="AT394" i="4"/>
  <c r="AT172" i="4"/>
  <c r="AS47" i="4"/>
  <c r="AT66" i="4"/>
  <c r="AO115" i="4"/>
  <c r="AO414" i="4"/>
  <c r="AO202" i="4"/>
  <c r="AO277" i="4"/>
  <c r="AO108" i="4"/>
  <c r="AV448" i="4"/>
  <c r="AS169" i="4"/>
  <c r="AO263" i="4"/>
  <c r="AO489" i="4"/>
  <c r="AO12" i="4"/>
  <c r="AT302" i="4"/>
  <c r="AO311" i="4"/>
  <c r="AO276" i="4"/>
  <c r="AO241" i="4"/>
  <c r="AS14" i="4"/>
  <c r="AO380" i="4"/>
  <c r="AS98" i="4"/>
  <c r="AT397" i="4"/>
  <c r="AS155" i="4"/>
  <c r="AO87" i="4"/>
  <c r="AT188" i="4"/>
  <c r="AO357" i="4"/>
  <c r="AS127" i="4"/>
  <c r="AS130" i="4"/>
  <c r="AO201" i="4"/>
  <c r="AS35" i="4"/>
  <c r="AO391" i="4"/>
  <c r="AO147" i="4"/>
  <c r="AT406" i="4"/>
  <c r="AO61" i="4"/>
  <c r="AO426" i="4"/>
  <c r="AO242" i="4"/>
  <c r="AO369" i="4"/>
  <c r="AO336" i="4"/>
  <c r="AT375" i="4"/>
  <c r="AS45" i="4"/>
  <c r="AO257" i="4"/>
  <c r="AO359" i="4"/>
  <c r="AO198" i="4"/>
  <c r="AO450" i="4"/>
  <c r="AO332" i="4"/>
  <c r="AT316" i="4"/>
  <c r="AO218" i="4"/>
  <c r="AO284" i="4"/>
  <c r="AO190" i="4"/>
  <c r="AO254" i="4"/>
  <c r="AO289" i="4"/>
  <c r="AO415" i="4"/>
  <c r="AO48" i="4"/>
  <c r="AO371" i="4"/>
  <c r="AS121" i="4"/>
  <c r="AO132" i="4"/>
  <c r="AO285" i="4"/>
  <c r="AT298" i="4"/>
  <c r="AO442" i="4"/>
  <c r="AS49" i="4"/>
  <c r="AS32" i="4"/>
  <c r="AO267" i="4"/>
  <c r="AO84" i="4"/>
  <c r="AO236" i="4"/>
  <c r="AO312" i="4"/>
  <c r="AO204" i="4"/>
  <c r="AO491" i="4"/>
  <c r="AS154" i="4"/>
  <c r="AS145" i="4"/>
  <c r="AO252" i="4"/>
  <c r="AO471" i="4"/>
  <c r="D10" i="4"/>
  <c r="AT349" i="4"/>
  <c r="AS16" i="4"/>
  <c r="AO325" i="4"/>
  <c r="AT305" i="4"/>
  <c r="AO90" i="4"/>
  <c r="AO88" i="4"/>
  <c r="AO315" i="4"/>
  <c r="AS23" i="4"/>
  <c r="AT170" i="4"/>
  <c r="AS55" i="4"/>
  <c r="AO179" i="4"/>
  <c r="AO177" i="4"/>
  <c r="AO166" i="4"/>
  <c r="AS21" i="4"/>
  <c r="AO432" i="4"/>
  <c r="AO470" i="4"/>
  <c r="AO266" i="4"/>
  <c r="AO89" i="4"/>
  <c r="AS13" i="4"/>
  <c r="AO482" i="4"/>
  <c r="AS131" i="4"/>
  <c r="AO176" i="4"/>
  <c r="AO83" i="4"/>
  <c r="AO230" i="4"/>
  <c r="AT91" i="4"/>
  <c r="AT185" i="4"/>
  <c r="AO437" i="4"/>
  <c r="AO379" i="4"/>
  <c r="AO250" i="4"/>
  <c r="AO256" i="4"/>
  <c r="AO376" i="4"/>
  <c r="AS71" i="4"/>
  <c r="AO461" i="4"/>
  <c r="AT346" i="4"/>
  <c r="AO235" i="4"/>
  <c r="AS27" i="4"/>
  <c r="AT174" i="4"/>
  <c r="AO286" i="4"/>
  <c r="AO56" i="4"/>
  <c r="AO117" i="4"/>
  <c r="AO228" i="4"/>
  <c r="AV248" i="4"/>
  <c r="AT395" i="4"/>
  <c r="AS81" i="4"/>
  <c r="AO326" i="4"/>
  <c r="AO381" i="4"/>
  <c r="AO292" i="4"/>
  <c r="AT405" i="4"/>
  <c r="AO469" i="4"/>
  <c r="AO4" i="4"/>
  <c r="AO356" i="4"/>
  <c r="AO324" i="4"/>
  <c r="AO288" i="4"/>
  <c r="AV459" i="4"/>
  <c r="AO440" i="4"/>
  <c r="AS120" i="4"/>
  <c r="AS135" i="4"/>
  <c r="AO361" i="4"/>
  <c r="AS100" i="4"/>
  <c r="AO227" i="4"/>
  <c r="AO112" i="4"/>
  <c r="AS17" i="4"/>
  <c r="AO219" i="4"/>
  <c r="AS153" i="4"/>
  <c r="AT50" i="4"/>
  <c r="AS156" i="4"/>
  <c r="AO431" i="4"/>
  <c r="AO234" i="4"/>
  <c r="AS31" i="4"/>
  <c r="AO264" i="4"/>
  <c r="AO265" i="4"/>
  <c r="AS297" i="4"/>
  <c r="AO370" i="4"/>
  <c r="AO193" i="4"/>
  <c r="AT186" i="4"/>
  <c r="AO360" i="4"/>
  <c r="AO321" i="4"/>
  <c r="AS93" i="4"/>
  <c r="AO451" i="4"/>
  <c r="AS43" i="4"/>
  <c r="AS24" i="4"/>
  <c r="AS122" i="4"/>
  <c r="AO114" i="4"/>
  <c r="AO181" i="4"/>
  <c r="AO335" i="4"/>
  <c r="AS30" i="4"/>
  <c r="AO220" i="4"/>
  <c r="AO452" i="4"/>
  <c r="AO468" i="4"/>
  <c r="AO57" i="4"/>
  <c r="AO424" i="4"/>
  <c r="AS37" i="4"/>
  <c r="AS3" i="4"/>
  <c r="AS136" i="4"/>
  <c r="AO229" i="4"/>
  <c r="AS9" i="4"/>
  <c r="AO467" i="4"/>
  <c r="AS299" i="4"/>
  <c r="AO274" i="4"/>
  <c r="AS73" i="4"/>
  <c r="AO472" i="4"/>
  <c r="AO490" i="4"/>
  <c r="AO247" i="4"/>
  <c r="AT213" i="4"/>
  <c r="AO294" i="4"/>
  <c r="AS119" i="4"/>
  <c r="AO111" i="4"/>
  <c r="AO85" i="4"/>
  <c r="AT94" i="4"/>
  <c r="AS26" i="4"/>
  <c r="AO462" i="4"/>
  <c r="AS6" i="4"/>
  <c r="AS137" i="4"/>
  <c r="AS142" i="4"/>
  <c r="AS5" i="4"/>
  <c r="AT295" i="4"/>
  <c r="AT304" i="4"/>
  <c r="AS101" i="4"/>
  <c r="AT187" i="4"/>
  <c r="AO392" i="4"/>
  <c r="AS109" i="4"/>
  <c r="AT372" i="4"/>
  <c r="AO412" i="4"/>
  <c r="AS78" i="4"/>
  <c r="AO251" i="4"/>
  <c r="AS68" i="4"/>
  <c r="AO389" i="4"/>
  <c r="AE37" i="1"/>
  <c r="AF37" i="1" s="1"/>
  <c r="AK25" i="1"/>
  <c r="AI25" i="1" s="1"/>
  <c r="AK32" i="1"/>
  <c r="AI32" i="1" s="1"/>
  <c r="AE24" i="1"/>
  <c r="AF24" i="1" s="1"/>
  <c r="AF72" i="1"/>
  <c r="AN79" i="1" s="1"/>
  <c r="AO79" i="1" s="1"/>
  <c r="AK34" i="1"/>
  <c r="AI34" i="1" s="1"/>
  <c r="AJ34" i="1" s="1"/>
  <c r="AK33" i="1"/>
  <c r="AI33" i="1" s="1"/>
  <c r="AJ33" i="1" s="1"/>
  <c r="AK30" i="1"/>
  <c r="AI30" i="1" s="1"/>
  <c r="AJ30" i="1" s="1"/>
  <c r="AK29" i="1"/>
  <c r="AI29" i="1" s="1"/>
  <c r="AJ29" i="1" s="1"/>
  <c r="AK24" i="1"/>
  <c r="AI24" i="1" s="1"/>
  <c r="AJ24" i="1" s="1"/>
  <c r="AK23" i="1"/>
  <c r="AI23" i="1" s="1"/>
  <c r="AJ23" i="1" s="1"/>
  <c r="AK38" i="1"/>
  <c r="AI38" i="1" s="1"/>
  <c r="AJ38" i="1" s="1"/>
  <c r="AK37" i="1"/>
  <c r="AI37" i="1" s="1"/>
  <c r="AJ37" i="1" s="1"/>
  <c r="AF17" i="1"/>
  <c r="AF16" i="1"/>
  <c r="AF12" i="1"/>
  <c r="AF77" i="1"/>
  <c r="AE33" i="1"/>
  <c r="AF33" i="1" s="1"/>
  <c r="AE25" i="1"/>
  <c r="AF25" i="1" s="1"/>
  <c r="L11" i="4"/>
  <c r="J11" i="4" s="1"/>
  <c r="I11" i="4" a="1"/>
  <c r="I11" i="4" s="1"/>
  <c r="H9" i="4"/>
  <c r="F9" i="4"/>
  <c r="J8" i="4"/>
  <c r="H3" i="4"/>
  <c r="G9" i="4"/>
  <c r="J14" i="4"/>
  <c r="G3" i="4"/>
  <c r="I3" i="4"/>
  <c r="F3" i="4"/>
  <c r="AE27" i="1" l="1"/>
  <c r="AF27" i="1" s="1"/>
  <c r="AE38" i="1"/>
  <c r="AF38" i="1" s="1"/>
  <c r="G13" i="4" a="1"/>
  <c r="G13" i="4" s="1"/>
  <c r="H13" i="4" a="1"/>
  <c r="H13" i="4" s="1"/>
  <c r="F13" i="4" a="1"/>
  <c r="F13" i="4" s="1"/>
  <c r="J13" i="4" s="1"/>
  <c r="I13" i="4" a="1"/>
  <c r="I13" i="4" s="1"/>
  <c r="L13" i="4"/>
  <c r="D66" i="4"/>
  <c r="D65" i="4"/>
  <c r="C43" i="4"/>
  <c r="D43" i="4" s="1"/>
  <c r="D44" i="4"/>
  <c r="D54" i="4"/>
  <c r="D64" i="4"/>
  <c r="D56" i="4"/>
  <c r="D57" i="4"/>
  <c r="D48" i="4"/>
  <c r="D49" i="4"/>
  <c r="D51" i="4"/>
  <c r="D62" i="4"/>
  <c r="D45" i="4"/>
  <c r="D55" i="4"/>
  <c r="D47" i="4"/>
  <c r="D58" i="4"/>
  <c r="D59" i="4"/>
  <c r="D60" i="4"/>
  <c r="D61" i="4"/>
  <c r="D53" i="4"/>
  <c r="D46" i="4"/>
  <c r="D50" i="4"/>
  <c r="D52" i="4"/>
  <c r="D63" i="4"/>
  <c r="J4" i="4"/>
  <c r="I5" i="4" a="1"/>
  <c r="I5" i="4" s="1"/>
  <c r="F5" i="4" a="1"/>
  <c r="F5" i="4" s="1"/>
  <c r="G5" i="4" a="1"/>
  <c r="G5" i="4" s="1"/>
  <c r="H5" i="4" a="1"/>
  <c r="H5" i="4" s="1"/>
  <c r="L5" i="4"/>
  <c r="AK26" i="1"/>
  <c r="AI26" i="1" s="1"/>
  <c r="AE31" i="1"/>
  <c r="AF31" i="1" s="1"/>
  <c r="L12" i="4"/>
  <c r="I12" i="4" a="1"/>
  <c r="I12" i="4" s="1"/>
  <c r="G12" i="4" a="1"/>
  <c r="G12" i="4" s="1"/>
  <c r="H12" i="4" a="1"/>
  <c r="H12" i="4" s="1"/>
  <c r="F12" i="4" a="1"/>
  <c r="F12" i="4" s="1"/>
  <c r="AE35" i="1"/>
  <c r="AF35" i="1" s="1"/>
  <c r="AK28" i="1"/>
  <c r="AI28" i="1" s="1"/>
  <c r="AE29" i="1"/>
  <c r="AF29" i="1" s="1"/>
  <c r="AE36" i="1"/>
  <c r="AF36" i="1" s="1"/>
  <c r="I6" i="4" a="1"/>
  <c r="I6" i="4" s="1"/>
  <c r="H6" i="4" a="1"/>
  <c r="H6" i="4" s="1"/>
  <c r="F6" i="4" a="1"/>
  <c r="F6" i="4" s="1"/>
  <c r="L6" i="4"/>
  <c r="G6" i="4" a="1"/>
  <c r="G6" i="4" s="1"/>
  <c r="AE32" i="1"/>
  <c r="AF32" i="1" s="1"/>
  <c r="AE23" i="1"/>
  <c r="AF23" i="1" s="1"/>
  <c r="L7" i="4"/>
  <c r="H7" i="4" a="1"/>
  <c r="H7" i="4" s="1"/>
  <c r="F7" i="4" a="1"/>
  <c r="F7" i="4" s="1"/>
  <c r="I7" i="4" a="1"/>
  <c r="I7" i="4" s="1"/>
  <c r="G7" i="4" a="1"/>
  <c r="G7" i="4" s="1"/>
  <c r="AE28" i="1"/>
  <c r="AF28" i="1" s="1"/>
  <c r="AK35" i="1"/>
  <c r="AI35" i="1" s="1"/>
  <c r="L10" i="4"/>
  <c r="H10" i="4" a="1"/>
  <c r="H10" i="4" s="1"/>
  <c r="I10" i="4" a="1"/>
  <c r="I10" i="4" s="1"/>
  <c r="F10" i="4" a="1"/>
  <c r="F10" i="4" s="1"/>
  <c r="G10" i="4" a="1"/>
  <c r="G10" i="4" s="1"/>
  <c r="J9" i="4"/>
  <c r="J3" i="4"/>
  <c r="J12" i="4" l="1"/>
  <c r="J5" i="4"/>
  <c r="J6" i="4"/>
  <c r="J7" i="4"/>
  <c r="J10" i="4"/>
  <c r="J26" i="4" l="1"/>
  <c r="J23" i="4"/>
  <c r="J22" i="4"/>
  <c r="J20" i="4"/>
  <c r="J19" i="4"/>
  <c r="J17" i="4"/>
  <c r="G17" i="4" s="1"/>
  <c r="J21" i="4"/>
  <c r="J25" i="4"/>
  <c r="J24" i="4"/>
  <c r="J27" i="4"/>
  <c r="J18" i="4"/>
  <c r="J28" i="4"/>
  <c r="G23" i="4" l="1"/>
  <c r="H23" i="4"/>
  <c r="F24" i="4"/>
  <c r="G24" i="4"/>
  <c r="K26" i="4"/>
  <c r="H26" i="4"/>
  <c r="I26" i="4"/>
  <c r="G26" i="4"/>
  <c r="D26" i="4"/>
  <c r="Q26" i="4" s="1"/>
  <c r="F26" i="4"/>
  <c r="K23" i="4"/>
  <c r="D23" i="4"/>
  <c r="Q23" i="4" s="1"/>
  <c r="F23" i="4"/>
  <c r="I23" i="4"/>
  <c r="K22" i="4"/>
  <c r="I22" i="4"/>
  <c r="D22" i="4"/>
  <c r="Q22" i="4" s="1"/>
  <c r="F22" i="4"/>
  <c r="H22" i="4"/>
  <c r="G22" i="4"/>
  <c r="K20" i="4"/>
  <c r="F20" i="4"/>
  <c r="G20" i="4"/>
  <c r="H20" i="4"/>
  <c r="I20" i="4"/>
  <c r="D20" i="4"/>
  <c r="Q20" i="4" s="1"/>
  <c r="K19" i="4"/>
  <c r="D19" i="4"/>
  <c r="Q19" i="4" s="1"/>
  <c r="G19" i="4"/>
  <c r="F19" i="4"/>
  <c r="I19" i="4"/>
  <c r="H19" i="4"/>
  <c r="K17" i="4"/>
  <c r="F17" i="4"/>
  <c r="I17" i="4"/>
  <c r="D17" i="4"/>
  <c r="Q17" i="4" s="1"/>
  <c r="H17" i="4"/>
  <c r="K21" i="4"/>
  <c r="D21" i="4"/>
  <c r="Q21" i="4" s="1"/>
  <c r="F21" i="4"/>
  <c r="I21" i="4"/>
  <c r="H21" i="4"/>
  <c r="G21" i="4"/>
  <c r="K25" i="4"/>
  <c r="G25" i="4"/>
  <c r="H25" i="4"/>
  <c r="D25" i="4"/>
  <c r="Q25" i="4" s="1"/>
  <c r="I25" i="4"/>
  <c r="F25" i="4"/>
  <c r="K24" i="4"/>
  <c r="I24" i="4"/>
  <c r="D24" i="4"/>
  <c r="Q24" i="4" s="1"/>
  <c r="H24" i="4"/>
  <c r="I27" i="4"/>
  <c r="G27" i="4"/>
  <c r="F27" i="4"/>
  <c r="H27" i="4"/>
  <c r="K27" i="4"/>
  <c r="D27" i="4"/>
  <c r="Q27" i="4" s="1"/>
  <c r="K18" i="4"/>
  <c r="I18" i="4"/>
  <c r="H18" i="4"/>
  <c r="G18" i="4"/>
  <c r="F18" i="4"/>
  <c r="D18" i="4"/>
  <c r="Q18" i="4" s="1"/>
  <c r="K28" i="4"/>
  <c r="I28" i="4"/>
  <c r="H28" i="4"/>
  <c r="G28" i="4"/>
  <c r="D28" i="4"/>
  <c r="Q28" i="4" s="1"/>
  <c r="F28" i="4"/>
  <c r="M21" i="4" l="1" a="1"/>
  <c r="M21" i="4" s="1"/>
  <c r="M24" i="4" a="1"/>
  <c r="M24" i="4" s="1"/>
  <c r="M23" i="4" a="1"/>
  <c r="M23" i="4" s="1"/>
  <c r="M18" i="4" a="1"/>
  <c r="M18" i="4" s="1"/>
  <c r="M19" i="4" a="1"/>
  <c r="M19" i="4" s="1"/>
  <c r="M17" i="4" a="1"/>
  <c r="M17" i="4" s="1"/>
  <c r="M22" i="4" a="1"/>
  <c r="M22" i="4" s="1"/>
  <c r="M20" i="4" a="1"/>
  <c r="M20" i="4" s="1"/>
  <c r="N17" i="4" l="1"/>
  <c r="N21" i="4"/>
  <c r="N23" i="4"/>
  <c r="N20" i="4"/>
  <c r="N18" i="4"/>
  <c r="N24" i="4"/>
  <c r="N22" i="4"/>
  <c r="N19" i="4"/>
  <c r="K30" i="4"/>
  <c r="A38" i="4" s="1"/>
  <c r="A34" i="4" l="1"/>
  <c r="A33" i="4"/>
  <c r="A36" i="4"/>
  <c r="A39" i="4"/>
  <c r="A35" i="4"/>
  <c r="A32" i="4"/>
  <c r="K31" i="4"/>
  <c r="AL22" i="1" s="1"/>
  <c r="A37" i="4"/>
  <c r="B32" i="4" l="1" a="1"/>
  <c r="B32" i="4" l="1"/>
  <c r="C32" i="4" s="1"/>
  <c r="C33" i="4"/>
  <c r="C39" i="4"/>
  <c r="C38" i="4"/>
  <c r="C36" i="4"/>
  <c r="C35" i="4"/>
  <c r="C34" i="4"/>
  <c r="C37"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<sst xmlns="http://schemas.openxmlformats.org/spreadsheetml/2006/main" count="10134" uniqueCount="556">
  <si>
    <t>Name:</t>
  </si>
  <si>
    <t>Contact:</t>
  </si>
  <si>
    <t>Exact Score</t>
  </si>
  <si>
    <t>Correct Outcome</t>
  </si>
  <si>
    <t>Top Goalscorer</t>
  </si>
  <si>
    <t>Semi Finalists</t>
  </si>
  <si>
    <t>(each)</t>
  </si>
  <si>
    <t>Winner</t>
  </si>
  <si>
    <t>Group Stage Goals</t>
  </si>
  <si>
    <t>H Pts</t>
  </si>
  <si>
    <t>A Pts</t>
  </si>
  <si>
    <t>Pos</t>
  </si>
  <si>
    <t>Team</t>
  </si>
  <si>
    <t>P</t>
  </si>
  <si>
    <t>+/-</t>
  </si>
  <si>
    <t>Pts</t>
  </si>
  <si>
    <t>Group A Table</t>
  </si>
  <si>
    <t>Group A Fixtures</t>
  </si>
  <si>
    <t>Group B Fixtures</t>
  </si>
  <si>
    <t>Group C Fixtures</t>
  </si>
  <si>
    <t>Group D Fixtures</t>
  </si>
  <si>
    <t>Group E Fixtures</t>
  </si>
  <si>
    <t>Group F Fixtures</t>
  </si>
  <si>
    <t>A1</t>
  </si>
  <si>
    <t>B1</t>
  </si>
  <si>
    <t>C1</t>
  </si>
  <si>
    <t>D1</t>
  </si>
  <si>
    <t>Inputs:</t>
  </si>
  <si>
    <t>x</t>
  </si>
  <si>
    <t>A2</t>
  </si>
  <si>
    <t>B2</t>
  </si>
  <si>
    <t>C2</t>
  </si>
  <si>
    <t>D2</t>
  </si>
  <si>
    <t>A3</t>
  </si>
  <si>
    <t>B3</t>
  </si>
  <si>
    <t>C3</t>
  </si>
  <si>
    <t>D3</t>
  </si>
  <si>
    <t>A4</t>
  </si>
  <si>
    <t>B4</t>
  </si>
  <si>
    <t>C4</t>
  </si>
  <si>
    <t>D4</t>
  </si>
  <si>
    <t>E1</t>
  </si>
  <si>
    <t>F1</t>
  </si>
  <si>
    <t>E2</t>
  </si>
  <si>
    <t>F2</t>
  </si>
  <si>
    <t>E3</t>
  </si>
  <si>
    <t>F3</t>
  </si>
  <si>
    <t>E4</t>
  </si>
  <si>
    <t>F4</t>
  </si>
  <si>
    <t>Scotland</t>
  </si>
  <si>
    <t>Group B Table</t>
  </si>
  <si>
    <t>Portugal</t>
  </si>
  <si>
    <t>Group F Table</t>
  </si>
  <si>
    <t>Group E Table</t>
  </si>
  <si>
    <t>Group D Table</t>
  </si>
  <si>
    <t>Group C Table</t>
  </si>
  <si>
    <t>Round of 16</t>
  </si>
  <si>
    <t>Quarter Final</t>
  </si>
  <si>
    <t>Final</t>
  </si>
  <si>
    <t>Donation</t>
  </si>
  <si>
    <t>Points Table</t>
  </si>
  <si>
    <t>-</t>
  </si>
  <si>
    <t>Rank</t>
  </si>
  <si>
    <t>W</t>
  </si>
  <si>
    <t>D</t>
  </si>
  <si>
    <t>L</t>
  </si>
  <si>
    <t>GF</t>
  </si>
  <si>
    <t>GA</t>
  </si>
  <si>
    <t>Number of Group Stage Goals (tie breaker)</t>
  </si>
  <si>
    <t>A</t>
  </si>
  <si>
    <t>B</t>
  </si>
  <si>
    <t>C</t>
  </si>
  <si>
    <t>E</t>
  </si>
  <si>
    <t>F</t>
  </si>
  <si>
    <t>3A</t>
  </si>
  <si>
    <t>3D</t>
  </si>
  <si>
    <t>3B</t>
  </si>
  <si>
    <t>3C</t>
  </si>
  <si>
    <t>3E</t>
  </si>
  <si>
    <t>3F</t>
  </si>
  <si>
    <t>1B</t>
  </si>
  <si>
    <t>1E</t>
  </si>
  <si>
    <t>Third-placed teams qualify from groups</t>
  </si>
  <si>
    <t>match</t>
  </si>
  <si>
    <t>home</t>
  </si>
  <si>
    <t>away</t>
  </si>
  <si>
    <t>Semi Final</t>
  </si>
  <si>
    <t>WINNER</t>
  </si>
  <si>
    <t>5 bonus points available</t>
  </si>
  <si>
    <t>20 bonus point available (5pts each)</t>
  </si>
  <si>
    <t>USA</t>
  </si>
  <si>
    <t>MEX</t>
  </si>
  <si>
    <t>CAN</t>
  </si>
  <si>
    <t>Round of 32</t>
  </si>
  <si>
    <t>Group G Fixtures</t>
  </si>
  <si>
    <t>Group H Fixtures</t>
  </si>
  <si>
    <t>Group I Fixtures</t>
  </si>
  <si>
    <t>Group J Fixtures</t>
  </si>
  <si>
    <t>Group K Fixtures</t>
  </si>
  <si>
    <t>Group L Fixtures</t>
  </si>
  <si>
    <t>J1</t>
  </si>
  <si>
    <t>J2</t>
  </si>
  <si>
    <t>J3</t>
  </si>
  <si>
    <t>J4</t>
  </si>
  <si>
    <t>G1</t>
  </si>
  <si>
    <t>G2</t>
  </si>
  <si>
    <t>G</t>
  </si>
  <si>
    <t>G3</t>
  </si>
  <si>
    <t>G4</t>
  </si>
  <si>
    <t>H1</t>
  </si>
  <si>
    <t>H2</t>
  </si>
  <si>
    <t>H3</t>
  </si>
  <si>
    <t>H4</t>
  </si>
  <si>
    <t>I1</t>
  </si>
  <si>
    <t>I2</t>
  </si>
  <si>
    <t>I3</t>
  </si>
  <si>
    <t>I4</t>
  </si>
  <si>
    <t>K1</t>
  </si>
  <si>
    <t>K2</t>
  </si>
  <si>
    <t>K3</t>
  </si>
  <si>
    <t>K4</t>
  </si>
  <si>
    <t>L1</t>
  </si>
  <si>
    <t>L2</t>
  </si>
  <si>
    <t>L3</t>
  </si>
  <si>
    <t>L4</t>
  </si>
  <si>
    <t>Mexico</t>
  </si>
  <si>
    <t>Canada</t>
  </si>
  <si>
    <t>1A</t>
  </si>
  <si>
    <t>1D</t>
  </si>
  <si>
    <t>1G</t>
  </si>
  <si>
    <t>1I</t>
  </si>
  <si>
    <t>1K</t>
  </si>
  <si>
    <t>1L</t>
  </si>
  <si>
    <t>H</t>
  </si>
  <si>
    <t>I</t>
  </si>
  <si>
    <t>J</t>
  </si>
  <si>
    <t>K</t>
  </si>
  <si>
    <t>3J</t>
  </si>
  <si>
    <t>3I</t>
  </si>
  <si>
    <t>3H</t>
  </si>
  <si>
    <t>3G</t>
  </si>
  <si>
    <t>3L</t>
  </si>
  <si>
    <t>3K</t>
  </si>
  <si>
    <t>Group G Table</t>
  </si>
  <si>
    <t>Group H Table</t>
  </si>
  <si>
    <t>Group I Table</t>
  </si>
  <si>
    <t>Group J Table</t>
  </si>
  <si>
    <t>Group K Table</t>
  </si>
  <si>
    <t>Group L Table</t>
  </si>
  <si>
    <t>TGS</t>
  </si>
  <si>
    <t>Cuba</t>
  </si>
  <si>
    <t>Iran</t>
  </si>
  <si>
    <t>Winner Group E</t>
  </si>
  <si>
    <t>France</t>
  </si>
  <si>
    <t>Argentina</t>
  </si>
  <si>
    <t>Croatia</t>
  </si>
  <si>
    <t>England</t>
  </si>
  <si>
    <t>Netherlands</t>
  </si>
  <si>
    <t>Senegal</t>
  </si>
  <si>
    <t>Ecuador</t>
  </si>
  <si>
    <t>Qatar</t>
  </si>
  <si>
    <t>Wales</t>
  </si>
  <si>
    <t>Poland</t>
  </si>
  <si>
    <t>Saudi Arabia</t>
  </si>
  <si>
    <t>Australia</t>
  </si>
  <si>
    <t>New Zealand</t>
  </si>
  <si>
    <t>Tunisia</t>
  </si>
  <si>
    <t>Denmark</t>
  </si>
  <si>
    <t>Japan</t>
  </si>
  <si>
    <t>Spain</t>
  </si>
  <si>
    <t>Germany</t>
  </si>
  <si>
    <t>Costa Rica</t>
  </si>
  <si>
    <t>Switzerland</t>
  </si>
  <si>
    <t>Cameroon</t>
  </si>
  <si>
    <t>Serbia</t>
  </si>
  <si>
    <t>South Korea</t>
  </si>
  <si>
    <t>North Korea</t>
  </si>
  <si>
    <t>Ghana</t>
  </si>
  <si>
    <t>Republic of Ireland</t>
  </si>
  <si>
    <t>Guatemala</t>
  </si>
  <si>
    <t>Peru</t>
  </si>
  <si>
    <t>Italy</t>
  </si>
  <si>
    <t>Colombia</t>
  </si>
  <si>
    <t>Morocco</t>
  </si>
  <si>
    <t>Uruguay</t>
  </si>
  <si>
    <t>Turkiye</t>
  </si>
  <si>
    <t>Norway</t>
  </si>
  <si>
    <t>Russia</t>
  </si>
  <si>
    <t>Panama</t>
  </si>
  <si>
    <t>Egypt</t>
  </si>
  <si>
    <t>Algeria</t>
  </si>
  <si>
    <t>Ukraine</t>
  </si>
  <si>
    <t>Paraguay</t>
  </si>
  <si>
    <t>Sweden</t>
  </si>
  <si>
    <t>Cote d'Ivoire</t>
  </si>
  <si>
    <t>Winner Group I</t>
  </si>
  <si>
    <t>Runner-up Group A</t>
  </si>
  <si>
    <t>Runner-up Group L</t>
  </si>
  <si>
    <t>Runner-up Group K</t>
  </si>
  <si>
    <t>Winner Group F</t>
  </si>
  <si>
    <t>Runner-up Group C</t>
  </si>
  <si>
    <t>Runner-up Group B</t>
  </si>
  <si>
    <t>3rd Group C/D/F/G/H</t>
  </si>
  <si>
    <t>Winner Group H</t>
  </si>
  <si>
    <t>Runner-up Group J</t>
  </si>
  <si>
    <t>Winner Group D</t>
  </si>
  <si>
    <t>3rd Group B/E/F/I/J</t>
  </si>
  <si>
    <t>Winner Group G</t>
  </si>
  <si>
    <t>3rd Group A/E/H/I/J</t>
  </si>
  <si>
    <t>Winner Group C</t>
  </si>
  <si>
    <t>Runner-up Group F</t>
  </si>
  <si>
    <t>Runner-up Group E</t>
  </si>
  <si>
    <t>Runner-up Group I</t>
  </si>
  <si>
    <t>Winner Group A</t>
  </si>
  <si>
    <t>3rd Group C/E/F/H/I</t>
  </si>
  <si>
    <t>Winner Group L</t>
  </si>
  <si>
    <t>3rd Group E/H/I/J/K</t>
  </si>
  <si>
    <t>Winner Group J</t>
  </si>
  <si>
    <t>Runner-up Group H</t>
  </si>
  <si>
    <t>Runner-up Group D</t>
  </si>
  <si>
    <t>Runner-up Group G</t>
  </si>
  <si>
    <t>Winner Group B</t>
  </si>
  <si>
    <t>3rd Group E/F/G/I/J</t>
  </si>
  <si>
    <t>Winner Group K</t>
  </si>
  <si>
    <t>3rd Group D/E/I/J/L</t>
  </si>
  <si>
    <t>3rd Group A/B/C/D/F</t>
  </si>
  <si>
    <t>Brazil</t>
  </si>
  <si>
    <t>Belgium</t>
  </si>
  <si>
    <t>Austria</t>
  </si>
  <si>
    <t>Hungary</t>
  </si>
  <si>
    <t>Nigeria</t>
  </si>
  <si>
    <t>Czechia</t>
  </si>
  <si>
    <t>Slovakia</t>
  </si>
  <si>
    <t>Romania</t>
  </si>
  <si>
    <t>Greece</t>
  </si>
  <si>
    <t>Venezuela</t>
  </si>
  <si>
    <t>Slovenia</t>
  </si>
  <si>
    <t>Mali</t>
  </si>
  <si>
    <t>Uzbekistan</t>
  </si>
  <si>
    <t>Chile</t>
  </si>
  <si>
    <t>Iraq</t>
  </si>
  <si>
    <t>South Africa</t>
  </si>
  <si>
    <t>Albania</t>
  </si>
  <si>
    <t>Burkina Faso</t>
  </si>
  <si>
    <t>Honduras</t>
  </si>
  <si>
    <t>North Macedonia</t>
  </si>
  <si>
    <t>Jordan</t>
  </si>
  <si>
    <t>United Arab Emirates</t>
  </si>
  <si>
    <t>Jamaica</t>
  </si>
  <si>
    <t>Northern Ireland</t>
  </si>
  <si>
    <t>Georgia</t>
  </si>
  <si>
    <t>Finland</t>
  </si>
  <si>
    <t>Iceland</t>
  </si>
  <si>
    <t>Bolivia</t>
  </si>
  <si>
    <t>Gabon</t>
  </si>
  <si>
    <t>Israel</t>
  </si>
  <si>
    <t>Oman</t>
  </si>
  <si>
    <t>Guinea</t>
  </si>
  <si>
    <t>Montenegro</t>
  </si>
  <si>
    <t>Uganda</t>
  </si>
  <si>
    <t>Kosovo</t>
  </si>
  <si>
    <t>Syria</t>
  </si>
  <si>
    <t>Zambia</t>
  </si>
  <si>
    <t>Haiti</t>
  </si>
  <si>
    <t>Angola</t>
  </si>
  <si>
    <t>Bahrain</t>
  </si>
  <si>
    <t>Bulgaria</t>
  </si>
  <si>
    <t>Benin</t>
  </si>
  <si>
    <t>China PR</t>
  </si>
  <si>
    <t>El Salvador</t>
  </si>
  <si>
    <t>Thailand</t>
  </si>
  <si>
    <t>Luxembourg</t>
  </si>
  <si>
    <t>Palestine</t>
  </si>
  <si>
    <t>Equatorial Guinea</t>
  </si>
  <si>
    <t>Trinidad and Tobago</t>
  </si>
  <si>
    <t>Mozambique</t>
  </si>
  <si>
    <t>Tajikistan</t>
  </si>
  <si>
    <t>Belarus</t>
  </si>
  <si>
    <t>Armenia</t>
  </si>
  <si>
    <t>Kyrgyz Republic</t>
  </si>
  <si>
    <t>Madagascar</t>
  </si>
  <si>
    <t>Tanzania</t>
  </si>
  <si>
    <t>Niger</t>
  </si>
  <si>
    <t>Kenya</t>
  </si>
  <si>
    <t>Lebanon</t>
  </si>
  <si>
    <t>Vietnam</t>
  </si>
  <si>
    <t>Comoros</t>
  </si>
  <si>
    <t>Mauritania</t>
  </si>
  <si>
    <t>Libya</t>
  </si>
  <si>
    <t>Kazakhstan</t>
  </si>
  <si>
    <t>Namibia</t>
  </si>
  <si>
    <t>The Gambia</t>
  </si>
  <si>
    <t>Malaysia</t>
  </si>
  <si>
    <t>Sudan</t>
  </si>
  <si>
    <t>Sierra Leone</t>
  </si>
  <si>
    <t>Indonesia</t>
  </si>
  <si>
    <t>Azerbaijan</t>
  </si>
  <si>
    <t>Togo</t>
  </si>
  <si>
    <t>Cyprus</t>
  </si>
  <si>
    <t>Suriname</t>
  </si>
  <si>
    <t>Faroe Islands</t>
  </si>
  <si>
    <t>Malawi</t>
  </si>
  <si>
    <t>Zimbabwe</t>
  </si>
  <si>
    <t>Estonia</t>
  </si>
  <si>
    <t>Rwanda</t>
  </si>
  <si>
    <t>Guinea-Bissau</t>
  </si>
  <si>
    <t>Nicaragua</t>
  </si>
  <si>
    <t>Congo</t>
  </si>
  <si>
    <t>Kuwait</t>
  </si>
  <si>
    <t>India</t>
  </si>
  <si>
    <t>Botswana</t>
  </si>
  <si>
    <t>Liberia</t>
  </si>
  <si>
    <t>Latvia</t>
  </si>
  <si>
    <t>Central African Republic</t>
  </si>
  <si>
    <t>Philippines</t>
  </si>
  <si>
    <t>Turkmenistan</t>
  </si>
  <si>
    <t>Dominican Republic</t>
  </si>
  <si>
    <t>Lesotho</t>
  </si>
  <si>
    <t>Burundi</t>
  </si>
  <si>
    <t>Lithuania</t>
  </si>
  <si>
    <t>Ethiopia</t>
  </si>
  <si>
    <t>Hong Kong, China</t>
  </si>
  <si>
    <t>Solomon Islands</t>
  </si>
  <si>
    <t>New Caledonia</t>
  </si>
  <si>
    <t>St Kitts and Nevis</t>
  </si>
  <si>
    <t>Yemen</t>
  </si>
  <si>
    <t>Guyana</t>
  </si>
  <si>
    <t>Fiji</t>
  </si>
  <si>
    <t>Singapore</t>
  </si>
  <si>
    <t>Moldova</t>
  </si>
  <si>
    <t>Puerto Rico</t>
  </si>
  <si>
    <t>Tahiti</t>
  </si>
  <si>
    <t>Eswatini</t>
  </si>
  <si>
    <t>Antigua and Barbuda</t>
  </si>
  <si>
    <t>Vanuatu</t>
  </si>
  <si>
    <t>Afghanistan</t>
  </si>
  <si>
    <t>Myanmar</t>
  </si>
  <si>
    <t>St Lucia</t>
  </si>
  <si>
    <t>Grenada</t>
  </si>
  <si>
    <t>Malta</t>
  </si>
  <si>
    <t>South Sudan</t>
  </si>
  <si>
    <t>Bermuda</t>
  </si>
  <si>
    <t>Papua New Guinea</t>
  </si>
  <si>
    <t>St Vincent and the Grenadines</t>
  </si>
  <si>
    <t>Andorra</t>
  </si>
  <si>
    <t>Maldives</t>
  </si>
  <si>
    <t>Chinese Taipei</t>
  </si>
  <si>
    <t>Barbados</t>
  </si>
  <si>
    <t>Montserrat</t>
  </si>
  <si>
    <t>Mauritius</t>
  </si>
  <si>
    <t>Chad</t>
  </si>
  <si>
    <t>Cambodia</t>
  </si>
  <si>
    <t>Nepal</t>
  </si>
  <si>
    <t>Belize</t>
  </si>
  <si>
    <t>Dominica</t>
  </si>
  <si>
    <t>Bangladesh</t>
  </si>
  <si>
    <t>American Samoa</t>
  </si>
  <si>
    <t>Brunei Darussalam</t>
  </si>
  <si>
    <t>Mongolia</t>
  </si>
  <si>
    <t>Cook Islands</t>
  </si>
  <si>
    <t>Laos</t>
  </si>
  <si>
    <t>Bhutan</t>
  </si>
  <si>
    <t>Samoa</t>
  </si>
  <si>
    <t>São Tomé and Príncipe</t>
  </si>
  <si>
    <t>Macau</t>
  </si>
  <si>
    <t>Sri Lanka</t>
  </si>
  <si>
    <t>Aruba</t>
  </si>
  <si>
    <t>Cayman Islands</t>
  </si>
  <si>
    <t>Djibouti</t>
  </si>
  <si>
    <t>Timor-Leste</t>
  </si>
  <si>
    <t>Pakistan</t>
  </si>
  <si>
    <t>Tonga</t>
  </si>
  <si>
    <t>Gibraltar</t>
  </si>
  <si>
    <t>Guam</t>
  </si>
  <si>
    <t>Somalia</t>
  </si>
  <si>
    <t>Bahamas</t>
  </si>
  <si>
    <t>Seychelles</t>
  </si>
  <si>
    <t>Turks and Caicos Islands</t>
  </si>
  <si>
    <t>Liechtenstein</t>
  </si>
  <si>
    <t>US Virgin Islands</t>
  </si>
  <si>
    <t>British Virgin Islands</t>
  </si>
  <si>
    <t>Anguilla</t>
  </si>
  <si>
    <t>San Marino</t>
  </si>
  <si>
    <t>Winner R32 (1)</t>
  </si>
  <si>
    <t>Winner R32 (2)</t>
  </si>
  <si>
    <t>Winner R32 (3)</t>
  </si>
  <si>
    <t>Winner R32 (5)</t>
  </si>
  <si>
    <t>Winner R32 (7)</t>
  </si>
  <si>
    <t>Winner R32 (9)</t>
  </si>
  <si>
    <t>Winner R32 (11)</t>
  </si>
  <si>
    <t>Winner R32 (13)</t>
  </si>
  <si>
    <t>Winner R32 (15)</t>
  </si>
  <si>
    <t>Winner R32 (4)</t>
  </si>
  <si>
    <t>Winner R32 (6)</t>
  </si>
  <si>
    <t>Winner R32 (8)</t>
  </si>
  <si>
    <t>Winner R32 (10)</t>
  </si>
  <si>
    <t>Winner R32 (12)</t>
  </si>
  <si>
    <t>Winner R32 (14)</t>
  </si>
  <si>
    <t>Winner R32 (16)</t>
  </si>
  <si>
    <t>Winner R16 (1)</t>
  </si>
  <si>
    <t>Winner R16 (3)</t>
  </si>
  <si>
    <t>Winner R16 (5)</t>
  </si>
  <si>
    <t>Winner R16 (7)</t>
  </si>
  <si>
    <t>Winner R16 (2)</t>
  </si>
  <si>
    <t>Winner R16 (4)</t>
  </si>
  <si>
    <t>Winner R16 (6)</t>
  </si>
  <si>
    <t>Winner R16 (8)</t>
  </si>
  <si>
    <t>Winner QF (1)</t>
  </si>
  <si>
    <t>Winner QF (3)</t>
  </si>
  <si>
    <t>Winner QF (2)</t>
  </si>
  <si>
    <t>Winner QF (4)</t>
  </si>
  <si>
    <t>Winner SF (1)</t>
  </si>
  <si>
    <t>Winner SF (2)</t>
  </si>
  <si>
    <t>Rankings</t>
  </si>
  <si>
    <t>SF1</t>
  </si>
  <si>
    <t>SF2</t>
  </si>
  <si>
    <t>SF3</t>
  </si>
  <si>
    <t>SF4</t>
  </si>
  <si>
    <t>automatically updates</t>
  </si>
  <si>
    <t>tie-breaker</t>
  </si>
  <si>
    <t>2A</t>
  </si>
  <si>
    <t>4A</t>
  </si>
  <si>
    <t>2B</t>
  </si>
  <si>
    <t>4B</t>
  </si>
  <si>
    <t>1C</t>
  </si>
  <si>
    <t>2C</t>
  </si>
  <si>
    <t>4C</t>
  </si>
  <si>
    <t>2D</t>
  </si>
  <si>
    <t>4D</t>
  </si>
  <si>
    <t>2E</t>
  </si>
  <si>
    <t>4E</t>
  </si>
  <si>
    <t>2G</t>
  </si>
  <si>
    <t>4G</t>
  </si>
  <si>
    <t>1H</t>
  </si>
  <si>
    <t>2H</t>
  </si>
  <si>
    <t>4H</t>
  </si>
  <si>
    <t>2I</t>
  </si>
  <si>
    <t>4I</t>
  </si>
  <si>
    <t>1J</t>
  </si>
  <si>
    <t>2J</t>
  </si>
  <si>
    <t>4J</t>
  </si>
  <si>
    <t>2K</t>
  </si>
  <si>
    <t>4K</t>
  </si>
  <si>
    <t>2L</t>
  </si>
  <si>
    <t>4L</t>
  </si>
  <si>
    <t>2F</t>
  </si>
  <si>
    <t>1F</t>
  </si>
  <si>
    <t>4F</t>
  </si>
  <si>
    <t>UEFA Path D</t>
  </si>
  <si>
    <t>UEFA Path A</t>
  </si>
  <si>
    <t>UEFA Path C</t>
  </si>
  <si>
    <t>Curacao</t>
  </si>
  <si>
    <t>UEFA Path B</t>
  </si>
  <si>
    <t>Cape Verde</t>
  </si>
  <si>
    <t>IC Path 2</t>
  </si>
  <si>
    <t>IC Path 1</t>
  </si>
  <si>
    <t>GD</t>
  </si>
  <si>
    <t>cr.1</t>
  </si>
  <si>
    <t>add</t>
  </si>
  <si>
    <t>cr.2</t>
  </si>
  <si>
    <t>cr.3</t>
  </si>
  <si>
    <t>final</t>
  </si>
  <si>
    <t>overall</t>
  </si>
  <si>
    <t>valid</t>
  </si>
  <si>
    <t>Match</t>
  </si>
  <si>
    <t>Scores</t>
  </si>
  <si>
    <t>Teams</t>
  </si>
  <si>
    <t>DC 1</t>
  </si>
  <si>
    <t>points earned against teams with same points</t>
  </si>
  <si>
    <t>D18</t>
  </si>
  <si>
    <t>team names</t>
  </si>
  <si>
    <t>I18</t>
  </si>
  <si>
    <t>rank cr.1</t>
  </si>
  <si>
    <t>J31</t>
  </si>
  <si>
    <t>home team</t>
  </si>
  <si>
    <t>K31</t>
  </si>
  <si>
    <t>away team</t>
  </si>
  <si>
    <t>O31</t>
  </si>
  <si>
    <t>home points</t>
  </si>
  <si>
    <t>P31</t>
  </si>
  <si>
    <t>away points</t>
  </si>
  <si>
    <t>formula references</t>
  </si>
  <si>
    <t>Celtic</t>
  </si>
  <si>
    <t>DC 2</t>
  </si>
  <si>
    <t>GD against teams with same points</t>
  </si>
  <si>
    <t>DC 3</t>
  </si>
  <si>
    <t>cr.4</t>
  </si>
  <si>
    <t>cr.5</t>
  </si>
  <si>
    <t>cr.6</t>
  </si>
  <si>
    <t>cr.7</t>
  </si>
  <si>
    <t>RANK</t>
  </si>
  <si>
    <t>cr.8</t>
  </si>
  <si>
    <t>cr.9</t>
  </si>
  <si>
    <t>Value Points</t>
  </si>
  <si>
    <t>cr.10</t>
  </si>
  <si>
    <t>World</t>
  </si>
  <si>
    <t>GroupB</t>
  </si>
  <si>
    <t>GroupA</t>
  </si>
  <si>
    <t>GroupC</t>
  </si>
  <si>
    <t>GroupD</t>
  </si>
  <si>
    <t>GroupE</t>
  </si>
  <si>
    <t>GroupF</t>
  </si>
  <si>
    <t>GroupG</t>
  </si>
  <si>
    <t>GroupH</t>
  </si>
  <si>
    <t>GroupI</t>
  </si>
  <si>
    <t>GroupJ</t>
  </si>
  <si>
    <t>GroupK</t>
  </si>
  <si>
    <t>GroupL</t>
  </si>
  <si>
    <t>Favourite Team</t>
  </si>
  <si>
    <t>3rd place table</t>
  </si>
  <si>
    <r>
      <t xml:space="preserve">do not change </t>
    </r>
    <r>
      <rPr>
        <b/>
        <u/>
        <sz val="9"/>
        <color theme="1"/>
        <rFont val="Arial"/>
        <family val="2"/>
      </rPr>
      <t>ANY</t>
    </r>
    <r>
      <rPr>
        <sz val="9"/>
        <color theme="1"/>
        <rFont val="Arial"/>
        <family val="2"/>
      </rPr>
      <t xml:space="preserve"> of these cells</t>
    </r>
  </si>
  <si>
    <t>Group</t>
  </si>
  <si>
    <t>ID2</t>
  </si>
  <si>
    <t>ID1</t>
  </si>
  <si>
    <t>FactorPts</t>
  </si>
  <si>
    <t>FactorGD</t>
  </si>
  <si>
    <t>FactorFor</t>
  </si>
  <si>
    <t>FactorRank</t>
  </si>
  <si>
    <t>WRank</t>
  </si>
  <si>
    <t>Score</t>
  </si>
  <si>
    <t>3rd Pos</t>
  </si>
  <si>
    <t>Group Combination:</t>
  </si>
  <si>
    <t>Teams A-Z</t>
  </si>
  <si>
    <t>Separate</t>
  </si>
  <si>
    <t>Number:</t>
  </si>
  <si>
    <t>WRankPts</t>
  </si>
  <si>
    <t>Top 2 Auto Progress:</t>
  </si>
  <si>
    <t>!!      IMPORTANT      !!</t>
  </si>
  <si>
    <t>select…</t>
  </si>
  <si>
    <r>
      <rPr>
        <b/>
        <sz val="20"/>
        <color rgb="FF00B050"/>
        <rFont val="Arial"/>
        <family val="2"/>
      </rPr>
      <t>£5 donation suggested</t>
    </r>
    <r>
      <rPr>
        <b/>
        <u/>
        <sz val="10"/>
        <color rgb="FFFF0000"/>
        <rFont val="Arial"/>
        <family val="2"/>
      </rPr>
      <t xml:space="preserve">
</t>
    </r>
    <r>
      <rPr>
        <sz val="10"/>
        <rFont val="Arial"/>
        <family val="2"/>
      </rPr>
      <t xml:space="preserve">
</t>
    </r>
    <r>
      <rPr>
        <sz val="12"/>
        <rFont val="Arial"/>
        <family val="2"/>
      </rPr>
      <t>Paid via PayPal (scan QR on right), or:</t>
    </r>
    <r>
      <rPr>
        <sz val="10"/>
        <rFont val="Arial"/>
        <family val="2"/>
      </rPr>
      <t xml:space="preserve">
</t>
    </r>
    <r>
      <rPr>
        <b/>
        <sz val="10"/>
        <rFont val="Arial"/>
        <family val="2"/>
      </rPr>
      <t xml:space="preserve">
</t>
    </r>
    <r>
      <rPr>
        <b/>
        <sz val="16"/>
        <color rgb="FF00B0F0"/>
        <rFont val="Arial"/>
        <family val="2"/>
      </rPr>
      <t xml:space="preserve">taccpredictor@gmail.com
</t>
    </r>
    <r>
      <rPr>
        <b/>
        <sz val="10"/>
        <rFont val="Arial"/>
        <family val="2"/>
      </rPr>
      <t xml:space="preserve">
</t>
    </r>
    <r>
      <rPr>
        <sz val="12"/>
        <rFont val="Arial"/>
        <family val="2"/>
      </rPr>
      <t>via friends and family option ONLY</t>
    </r>
  </si>
  <si>
    <r>
      <t xml:space="preserve">
Completed forms to be sent electronically to the same 
e-mail address (with proof of payment).
</t>
    </r>
    <r>
      <rPr>
        <b/>
        <sz val="16"/>
        <color rgb="FF00B0F0"/>
        <rFont val="Arial"/>
        <family val="2"/>
      </rPr>
      <t>taccpredictor@gmail.com</t>
    </r>
    <r>
      <rPr>
        <sz val="10"/>
        <color theme="1"/>
        <rFont val="Arial"/>
        <family val="2"/>
      </rPr>
      <t xml:space="preserve">
Please ensure your entry and entry fee can be easily identified.
</t>
    </r>
  </si>
  <si>
    <t>Tiebreaker</t>
  </si>
  <si>
    <t>Deadline</t>
  </si>
  <si>
    <t>Entry Form</t>
  </si>
  <si>
    <t>Important</t>
  </si>
  <si>
    <t>ⓘ Place an X in the yellow box, next to the team you wish to progress.</t>
  </si>
  <si>
    <t>GROUP</t>
  </si>
  <si>
    <t>TEAMS</t>
  </si>
  <si>
    <t>TEAMS A-Z</t>
  </si>
  <si>
    <t>SEPARATE</t>
  </si>
  <si>
    <t>Part A</t>
  </si>
  <si>
    <t>Part B</t>
  </si>
  <si>
    <t>Teams Progressed from Group Stages</t>
  </si>
  <si>
    <r>
      <t xml:space="preserve">World Cup 2026 Charity Predictor
</t>
    </r>
    <r>
      <rPr>
        <b/>
        <sz val="12"/>
        <color theme="0"/>
        <rFont val="Arial"/>
        <family val="2"/>
      </rPr>
      <t xml:space="preserve">
5th Edition</t>
    </r>
  </si>
  <si>
    <t>Please read the instructions tab before proceeding.
Entry fee and fee details can be found in the boxes on the left.</t>
  </si>
  <si>
    <t>DR Congo</t>
  </si>
  <si>
    <t>Bosnia and H.</t>
  </si>
  <si>
    <t>(PART A) Instructions for Group Stages</t>
  </si>
  <si>
    <t>(PART B) Instructions for Knockout Stages</t>
  </si>
  <si>
    <t>…remember to select…</t>
  </si>
  <si>
    <t>Don't Forget!</t>
  </si>
  <si>
    <r>
      <t xml:space="preserve">- Predict a score for each group stage match by entering values into the </t>
    </r>
    <r>
      <rPr>
        <b/>
        <u/>
        <sz val="20"/>
        <color theme="1"/>
        <rFont val="Arial"/>
        <family val="2"/>
      </rPr>
      <t>yellow</t>
    </r>
    <r>
      <rPr>
        <sz val="20"/>
        <color theme="1"/>
        <rFont val="Arial"/>
        <family val="2"/>
      </rPr>
      <t xml:space="preserve"> boxes. 
- The group table will automatically update depending on your predicted scores. The spreadsheet will then place the correct teams into the Knockout Stages (once you have made all of your selections). 
- Points are available for each group match and the points available are detailed in the points table on the right (as well as on the 'TACC Competition' tab).</t>
    </r>
  </si>
  <si>
    <r>
      <t xml:space="preserve">- Place an 'X' in the </t>
    </r>
    <r>
      <rPr>
        <b/>
        <u/>
        <sz val="20"/>
        <color theme="1"/>
        <rFont val="Arial"/>
        <family val="2"/>
      </rPr>
      <t>yellow</t>
    </r>
    <r>
      <rPr>
        <b/>
        <sz val="20"/>
        <color theme="1"/>
        <rFont val="Arial"/>
        <family val="2"/>
      </rPr>
      <t xml:space="preserve"> </t>
    </r>
    <r>
      <rPr>
        <sz val="20"/>
        <color theme="1"/>
        <rFont val="Arial"/>
        <family val="2"/>
      </rPr>
      <t>box next to the team you think will win each knockout match.
- The spreadsheet will do the work for you by progressing the relevant teams, depending on your predictions. 
- Bonus points are available for this part of the tournament and are detailed in the points table(s).
- An input in 2 boxes on the same row will not progress either team.</t>
    </r>
  </si>
  <si>
    <t>Based on previous tournaments:
- Remember to choose a Top Goalscorer.
- Provide contact details in the relevant boxes.
- Place an 'X' in Part B, rather than scores.</t>
  </si>
  <si>
    <r>
      <t xml:space="preserve">Deadline for entries is:
</t>
    </r>
    <r>
      <rPr>
        <b/>
        <sz val="16"/>
        <color rgb="FFFF0000"/>
        <rFont val="Arial"/>
        <family val="2"/>
      </rPr>
      <t>11/06/2026 @ 8pm</t>
    </r>
    <r>
      <rPr>
        <sz val="10"/>
        <color theme="1"/>
        <rFont val="Arial"/>
        <family val="2"/>
      </rPr>
      <t xml:space="preserve">
Late entries will be subject to a points deduction.</t>
    </r>
  </si>
  <si>
    <t>MINIMUM DONATION IS £2
**MIN £1 FROM EACH DONATION GOES TO PRIZE POT**
REMAINDER GOES TO TACC
Similar to previous competitions, there will be limited (or no) updates during the tournament, as the organisers will be at the World Cup. 
An update will be provided as soon as practicably possible.
PayPal amounts not sent through the ‘friends and family’ option may be disqualified, and payment will be forwarded to the charity.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</si>
</sst>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54" x14ac:knownFonts="1">
    <font>
      <sz val="11"/>
      <color theme="1"/>
      <name val="Calibri"/>
      <family val="2"/>
      <scheme val="minor"/>
    </font>
    <font>
      <b/>
      <sz val="12"/>
      <color theme="1"/>
      <name val="Calibri"/>
      <family val="2"/>
      <scheme val="minor"/>
    </font>
    <font>
      <b/>
      <sz val="11"/>
      <color theme="1"/>
      <name val="Calibri"/>
      <family val="2"/>
      <scheme val="minor"/>
    </font>
    <font>
      <sz val="9"/>
      <color indexed="8"/>
      <name val="Arial"/>
      <family val="2"/>
    </font>
    <font>
      <sz val="9"/>
      <color rgb="FFFF0000"/>
      <name val="Arial"/>
      <family val="2"/>
    </font>
    <font>
      <b/>
      <sz val="9"/>
      <color rgb="FFFF0000"/>
      <name val="Arial"/>
      <family val="2"/>
    </font>
    <font>
      <sz val="9"/>
      <color theme="1"/>
      <name val="Arial"/>
      <family val="2"/>
    </font>
    <font>
      <sz val="9"/>
      <color rgb="FF000000"/>
      <name val="Arial"/>
      <family val="2"/>
    </font>
    <font>
      <sz val="11"/>
      <color theme="1"/>
      <name val="Arial"/>
      <family val="2"/>
    </font>
    <font>
      <b/>
      <sz val="9"/>
      <color theme="1"/>
      <name val="Arial"/>
      <family val="2"/>
    </font>
    <font>
      <b/>
      <sz val="9"/>
      <color rgb="FF0070C0"/>
      <name val="Arial"/>
      <family val="2"/>
    </font>
    <font>
      <sz val="9"/>
      <color rgb="FF0070C0"/>
      <name val="Arial"/>
      <family val="2"/>
    </font>
    <font>
      <i/>
      <sz val="9"/>
      <color theme="1"/>
      <name val="Arial"/>
      <family val="2"/>
    </font>
    <font>
      <b/>
      <sz val="16"/>
      <color rgb="FF00B0F0"/>
      <name val="Arial"/>
      <family val="2"/>
    </font>
    <font>
      <b/>
      <sz val="16"/>
      <color rgb="FFFF0000"/>
      <name val="Arial"/>
      <family val="2"/>
    </font>
    <font>
      <b/>
      <sz val="16"/>
      <color rgb="FF00B050"/>
      <name val="Arial"/>
      <family val="2"/>
    </font>
    <font>
      <b/>
      <sz val="11"/>
      <color rgb="FF00B050"/>
      <name val="Arial"/>
      <family val="2"/>
    </font>
    <font>
      <sz val="10"/>
      <color theme="1"/>
      <name val="Arial"/>
      <family val="2"/>
    </font>
    <font>
      <sz val="10"/>
      <color theme="0"/>
      <name val="Arial"/>
      <family val="2"/>
    </font>
    <font>
      <b/>
      <sz val="10"/>
      <color theme="0"/>
      <name val="Arial"/>
      <family val="2"/>
    </font>
    <font>
      <b/>
      <sz val="10"/>
      <color rgb="FF0070C0"/>
      <name val="Arial"/>
      <family val="2"/>
    </font>
    <font>
      <b/>
      <sz val="10"/>
      <color theme="1"/>
      <name val="Arial"/>
      <family val="2"/>
    </font>
    <font>
      <b/>
      <sz val="10"/>
      <name val="Arial"/>
      <family val="2"/>
    </font>
    <font>
      <sz val="10"/>
      <color rgb="FF00B050"/>
      <name val="Arial"/>
      <family val="2"/>
    </font>
    <font>
      <b/>
      <u/>
      <sz val="10"/>
      <color rgb="FFFF0000"/>
      <name val="Arial"/>
      <family val="2"/>
    </font>
    <font>
      <sz val="10"/>
      <name val="Arial"/>
      <family val="2"/>
    </font>
    <font>
      <i/>
      <sz val="10"/>
      <name val="Arial"/>
      <family val="2"/>
    </font>
    <font>
      <b/>
      <sz val="10"/>
      <color rgb="FFFF0000"/>
      <name val="Arial"/>
      <family val="2"/>
    </font>
    <font>
      <sz val="10"/>
      <color rgb="FFFF0000"/>
      <name val="Arial"/>
      <family val="2"/>
    </font>
    <font>
      <b/>
      <i/>
      <sz val="10"/>
      <color rgb="FFFF0000"/>
      <name val="Arial"/>
      <family val="2"/>
    </font>
    <font>
      <b/>
      <sz val="14"/>
      <color theme="0"/>
      <name val="Arial"/>
      <family val="2"/>
    </font>
    <font>
      <sz val="10"/>
      <color rgb="FFFFC000"/>
      <name val="Arial"/>
      <family val="2"/>
    </font>
    <font>
      <b/>
      <sz val="14"/>
      <color rgb="FFFFC000"/>
      <name val="Arial"/>
      <family val="2"/>
    </font>
    <font>
      <b/>
      <sz val="9"/>
      <color theme="0"/>
      <name val="Arial"/>
      <family val="2"/>
    </font>
    <font>
      <sz val="9"/>
      <color theme="0"/>
      <name val="Arial"/>
      <family val="2"/>
    </font>
    <font>
      <b/>
      <u/>
      <sz val="9"/>
      <color theme="1"/>
      <name val="Arial"/>
      <family val="2"/>
    </font>
    <font>
      <b/>
      <sz val="9"/>
      <color rgb="FF00B0F0"/>
      <name val="Arial"/>
      <family val="2"/>
    </font>
    <font>
      <b/>
      <sz val="9"/>
      <color rgb="FF00B050"/>
      <name val="Arial"/>
      <family val="2"/>
    </font>
    <font>
      <sz val="11"/>
      <name val="Calibri"/>
      <family val="2"/>
      <scheme val="minor"/>
    </font>
    <font>
      <b/>
      <sz val="20"/>
      <color theme="0"/>
      <name val="Arial"/>
      <family val="2"/>
    </font>
    <font>
      <b/>
      <sz val="14"/>
      <color theme="1"/>
      <name val="Arial"/>
      <family val="2"/>
    </font>
    <font>
      <b/>
      <sz val="20"/>
      <color rgb="FF00B050"/>
      <name val="Arial"/>
      <family val="2"/>
    </font>
    <font>
      <sz val="12"/>
      <name val="Arial"/>
      <family val="2"/>
    </font>
    <font>
      <b/>
      <u/>
      <sz val="12"/>
      <name val="Arial"/>
      <family val="2"/>
    </font>
    <font>
      <b/>
      <sz val="18"/>
      <color theme="0"/>
      <name val="Arial"/>
      <family val="2"/>
    </font>
    <font>
      <b/>
      <sz val="12"/>
      <color theme="0"/>
      <name val="Arial"/>
      <family val="2"/>
    </font>
    <font>
      <sz val="20"/>
      <color theme="1"/>
      <name val="Arial"/>
      <family val="2"/>
    </font>
    <font>
      <b/>
      <u/>
      <sz val="20"/>
      <color theme="1"/>
      <name val="Arial"/>
      <family val="2"/>
    </font>
    <font>
      <b/>
      <sz val="20"/>
      <color theme="1"/>
      <name val="Arial"/>
      <family val="2"/>
    </font>
    <font>
      <b/>
      <sz val="22"/>
      <color theme="0"/>
      <name val="Arial"/>
      <family val="2"/>
    </font>
    <font>
      <b/>
      <sz val="22"/>
      <color theme="1"/>
      <name val="Arial"/>
      <family val="2"/>
    </font>
    <font>
      <b/>
      <sz val="18"/>
      <color rgb="FFFF0000"/>
      <name val="Arial"/>
      <family val="2"/>
    </font>
    <font>
      <sz val="11"/>
      <color rgb="FFFF0000"/>
      <name val="Arial"/>
      <family val="2"/>
    </font>
    <font>
      <sz val="20"/>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7C80"/>
        <bgColor indexed="64"/>
      </patternFill>
    </fill>
    <fill>
      <patternFill patternType="solid">
        <fgColor rgb="FF7030A0"/>
        <bgColor indexed="64"/>
      </patternFill>
    </fill>
    <fill>
      <patternFill patternType="solid">
        <fgColor theme="7"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rgb="FFD4F3AF"/>
        <bgColor indexed="64"/>
      </patternFill>
    </fill>
    <fill>
      <patternFill patternType="solid">
        <fgColor rgb="FFFFFFFF"/>
        <bgColor rgb="FF000000"/>
      </patternFill>
    </fill>
    <fill>
      <patternFill patternType="solid">
        <fgColor rgb="FFFFFF81"/>
        <bgColor rgb="FF000000"/>
      </patternFill>
    </fill>
    <fill>
      <patternFill patternType="solid">
        <fgColor rgb="FFF6D4FC"/>
        <bgColor indexed="64"/>
      </patternFill>
    </fill>
    <fill>
      <patternFill patternType="solid">
        <fgColor rgb="FFFFFFA5"/>
        <bgColor indexed="64"/>
      </patternFill>
    </fill>
    <fill>
      <patternFill patternType="solid">
        <fgColor rgb="FFF0FEF6"/>
        <bgColor indexed="64"/>
      </patternFill>
    </fill>
    <fill>
      <patternFill patternType="solid">
        <fgColor rgb="FFFFFFA6"/>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rgb="FFDEB1FF"/>
        <bgColor indexed="64"/>
      </patternFill>
    </fill>
    <fill>
      <patternFill patternType="solid">
        <fgColor rgb="FFFFF5FA"/>
        <bgColor indexed="64"/>
      </patternFill>
    </fill>
    <fill>
      <patternFill patternType="solid">
        <fgColor rgb="FFFDB6C7"/>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medium">
        <color rgb="FF00B050"/>
      </left>
      <right style="medium">
        <color rgb="FF00B050"/>
      </right>
      <top style="medium">
        <color rgb="FF00B050"/>
      </top>
      <bottom style="thin">
        <color theme="2" tint="-9.9948118533890809E-2"/>
      </bottom>
      <diagonal/>
    </border>
    <border>
      <left style="medium">
        <color rgb="FF00B050"/>
      </left>
      <right style="medium">
        <color rgb="FF00B050"/>
      </right>
      <top style="thin">
        <color theme="2" tint="-9.9948118533890809E-2"/>
      </top>
      <bottom style="thin">
        <color theme="2" tint="-9.9948118533890809E-2"/>
      </bottom>
      <diagonal/>
    </border>
    <border>
      <left style="medium">
        <color rgb="FF00B050"/>
      </left>
      <right style="medium">
        <color rgb="FF00B050"/>
      </right>
      <top style="thin">
        <color theme="2" tint="-9.9948118533890809E-2"/>
      </top>
      <bottom style="medium">
        <color rgb="FF00B05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theme="7" tint="0.39997558519241921"/>
      </left>
      <right/>
      <top style="thick">
        <color theme="7" tint="0.39997558519241921"/>
      </top>
      <bottom/>
      <diagonal/>
    </border>
    <border>
      <left/>
      <right/>
      <top style="thick">
        <color theme="7" tint="0.39997558519241921"/>
      </top>
      <bottom/>
      <diagonal/>
    </border>
    <border>
      <left/>
      <right style="thick">
        <color theme="7" tint="0.39997558519241921"/>
      </right>
      <top style="thick">
        <color theme="7" tint="0.39997558519241921"/>
      </top>
      <bottom/>
      <diagonal/>
    </border>
    <border>
      <left style="thick">
        <color theme="7" tint="0.39997558519241921"/>
      </left>
      <right/>
      <top/>
      <bottom/>
      <diagonal/>
    </border>
    <border>
      <left/>
      <right style="thick">
        <color theme="7" tint="0.39997558519241921"/>
      </right>
      <top/>
      <bottom/>
      <diagonal/>
    </border>
    <border>
      <left style="thick">
        <color theme="7" tint="0.39997558519241921"/>
      </left>
      <right/>
      <top/>
      <bottom style="thick">
        <color theme="7" tint="0.39997558519241921"/>
      </bottom>
      <diagonal/>
    </border>
    <border>
      <left/>
      <right/>
      <top/>
      <bottom style="thick">
        <color theme="7" tint="0.39997558519241921"/>
      </bottom>
      <diagonal/>
    </border>
    <border>
      <left/>
      <right style="thick">
        <color theme="7" tint="0.39997558519241921"/>
      </right>
      <top/>
      <bottom style="thick">
        <color theme="7" tint="0.39997558519241921"/>
      </bottom>
      <diagonal/>
    </border>
    <border>
      <left style="thick">
        <color rgb="FF00B050"/>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style="thick">
        <color rgb="FF00B050"/>
      </right>
      <top/>
      <bottom style="thick">
        <color rgb="FF00B050"/>
      </bottom>
      <diagonal/>
    </border>
    <border>
      <left/>
      <right/>
      <top style="thin">
        <color rgb="FF00B050"/>
      </top>
      <bottom style="thin">
        <color rgb="FF00B050"/>
      </bottom>
      <diagonal/>
    </border>
    <border>
      <left style="thin">
        <color indexed="64"/>
      </left>
      <right/>
      <top style="thin">
        <color theme="0" tint="-0.249977111117893"/>
      </top>
      <bottom style="thin">
        <color indexed="64"/>
      </bottom>
      <diagonal/>
    </border>
    <border>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style="thin">
        <color theme="0" tint="-0.249977111117893"/>
      </right>
      <top style="thin">
        <color indexed="64"/>
      </top>
      <bottom/>
      <diagonal/>
    </border>
    <border>
      <left style="thin">
        <color indexed="64"/>
      </left>
      <right style="thin">
        <color theme="0" tint="-0.249977111117893"/>
      </right>
      <top/>
      <bottom/>
      <diagonal/>
    </border>
    <border>
      <left style="thin">
        <color indexed="64"/>
      </left>
      <right style="thin">
        <color theme="0" tint="-0.249977111117893"/>
      </right>
      <top/>
      <bottom style="thin">
        <color indexed="64"/>
      </bottom>
      <diagonal/>
    </border>
    <border>
      <left style="thin">
        <color indexed="64"/>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theme="0" tint="-0.249977111117893"/>
      </left>
      <right style="thin">
        <color theme="0" tint="-4.9989318521683403E-2"/>
      </right>
      <top style="thin">
        <color indexed="64"/>
      </top>
      <bottom/>
      <diagonal/>
    </border>
    <border>
      <left style="thin">
        <color theme="0" tint="-0.249977111117893"/>
      </left>
      <right style="thin">
        <color theme="0" tint="-4.9989318521683403E-2"/>
      </right>
      <top/>
      <bottom/>
      <diagonal/>
    </border>
    <border>
      <left style="thin">
        <color theme="0" tint="-0.249977111117893"/>
      </left>
      <right style="thin">
        <color theme="0" tint="-4.9989318521683403E-2"/>
      </right>
      <top/>
      <bottom style="thin">
        <color indexed="64"/>
      </bottom>
      <diagonal/>
    </border>
    <border>
      <left style="thin">
        <color theme="0" tint="-4.9989318521683403E-2"/>
      </left>
      <right style="thin">
        <color theme="0" tint="-0.249977111117893"/>
      </right>
      <top style="thin">
        <color indexed="64"/>
      </top>
      <bottom/>
      <diagonal/>
    </border>
    <border>
      <left style="thin">
        <color theme="0" tint="-4.9989318521683403E-2"/>
      </left>
      <right style="thin">
        <color theme="0" tint="-0.249977111117893"/>
      </right>
      <top/>
      <bottom/>
      <diagonal/>
    </border>
    <border>
      <left style="thin">
        <color theme="0" tint="-4.9989318521683403E-2"/>
      </left>
      <right style="thin">
        <color theme="0" tint="-0.249977111117893"/>
      </right>
      <top/>
      <bottom style="thin">
        <color indexed="64"/>
      </bottom>
      <diagonal/>
    </border>
    <border>
      <left style="thin">
        <color theme="0" tint="-0.249977111117893"/>
      </left>
      <right/>
      <top/>
      <bottom style="thin">
        <color indexed="64"/>
      </bottom>
      <diagonal/>
    </border>
    <border>
      <left style="thin">
        <color theme="0" tint="-0.249977111117893"/>
      </left>
      <right/>
      <top/>
      <bottom/>
      <diagonal/>
    </border>
    <border>
      <left style="thin">
        <color theme="0" tint="-0.249977111117893"/>
      </left>
      <right/>
      <top style="thin">
        <color indexed="64"/>
      </top>
      <bottom/>
      <diagonal/>
    </border>
    <border>
      <left style="thin">
        <color theme="0" tint="-0.249977111117893"/>
      </left>
      <right/>
      <top style="thin">
        <color indexed="64"/>
      </top>
      <bottom style="thin">
        <color indexed="64"/>
      </bottom>
      <diagonal/>
    </border>
    <border>
      <left style="thin">
        <color theme="0" tint="-4.9989318521683403E-2"/>
      </left>
      <right style="thin">
        <color theme="0" tint="-0.249977111117893"/>
      </right>
      <top style="thin">
        <color indexed="64"/>
      </top>
      <bottom style="thin">
        <color indexed="64"/>
      </bottom>
      <diagonal/>
    </border>
    <border>
      <left style="thin">
        <color indexed="64"/>
      </left>
      <right/>
      <top/>
      <bottom style="thin">
        <color theme="0" tint="-0.249977111117893"/>
      </bottom>
      <diagonal/>
    </border>
    <border>
      <left/>
      <right/>
      <top/>
      <bottom style="thin">
        <color theme="0" tint="-0.249977111117893"/>
      </bottom>
      <diagonal/>
    </border>
    <border>
      <left/>
      <right style="thin">
        <color indexed="64"/>
      </right>
      <top/>
      <bottom style="thin">
        <color theme="0" tint="-0.249977111117893"/>
      </bottom>
      <diagonal/>
    </border>
  </borders>
  <cellStyleXfs count="1">
    <xf numFmtId="0" fontId="0" fillId="0" borderId="0"/>
  </cellStyleXfs>
  <cellXfs count="314">
    <xf numFmtId="0" fontId="0" fillId="0" borderId="0" xfId="0"/>
    <xf numFmtId="0" fontId="0" fillId="0" borderId="0" xfId="0" applyAlignment="1">
      <alignment horizontal="center"/>
    </xf>
    <xf numFmtId="0" fontId="0" fillId="9" borderId="1" xfId="0" applyFill="1" applyBorder="1"/>
    <xf numFmtId="0" fontId="0" fillId="0" borderId="1" xfId="0" applyBorder="1"/>
    <xf numFmtId="0" fontId="1" fillId="0" borderId="0" xfId="0" applyFont="1" applyAlignment="1">
      <alignment horizontal="center"/>
    </xf>
    <xf numFmtId="0" fontId="2" fillId="0" borderId="0" xfId="0" applyFont="1" applyAlignment="1">
      <alignment horizontal="center"/>
    </xf>
    <xf numFmtId="0" fontId="0" fillId="21" borderId="1" xfId="0" applyFill="1" applyBorder="1"/>
    <xf numFmtId="0" fontId="2" fillId="20" borderId="0" xfId="0" applyFont="1" applyFill="1"/>
    <xf numFmtId="0" fontId="0" fillId="11" borderId="0" xfId="0" applyFill="1" applyAlignment="1">
      <alignment horizontal="center"/>
    </xf>
    <xf numFmtId="0" fontId="2" fillId="21" borderId="0" xfId="0" applyFont="1" applyFill="1" applyAlignment="1">
      <alignment horizontal="center"/>
    </xf>
    <xf numFmtId="0" fontId="2" fillId="0" borderId="0" xfId="0" applyFont="1"/>
    <xf numFmtId="0" fontId="3" fillId="23" borderId="18" xfId="0" applyFont="1" applyFill="1" applyBorder="1" applyAlignment="1" applyProtection="1">
      <alignment horizontal="center" vertical="center"/>
      <protection hidden="1"/>
    </xf>
    <xf numFmtId="0" fontId="5" fillId="0" borderId="19"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5" fillId="0" borderId="21" xfId="0" applyFont="1" applyBorder="1" applyAlignment="1" applyProtection="1">
      <alignment horizontal="center" vertical="center"/>
      <protection hidden="1"/>
    </xf>
    <xf numFmtId="0" fontId="6" fillId="0" borderId="0" xfId="0" applyFont="1"/>
    <xf numFmtId="0" fontId="6" fillId="0" borderId="0" xfId="0" applyFont="1" applyAlignment="1">
      <alignment horizontal="center"/>
    </xf>
    <xf numFmtId="0" fontId="7" fillId="0" borderId="15" xfId="0" applyFont="1" applyBorder="1" applyAlignment="1">
      <alignment horizontal="center"/>
    </xf>
    <xf numFmtId="0" fontId="7" fillId="24" borderId="22" xfId="0" applyFont="1" applyFill="1" applyBorder="1" applyAlignment="1">
      <alignment horizontal="left" vertical="center"/>
    </xf>
    <xf numFmtId="0" fontId="7" fillId="24" borderId="23" xfId="0" applyFont="1" applyFill="1" applyBorder="1" applyAlignment="1">
      <alignment horizontal="left" vertical="center"/>
    </xf>
    <xf numFmtId="0" fontId="7" fillId="25" borderId="28" xfId="0" applyFont="1" applyFill="1" applyBorder="1" applyAlignment="1" applyProtection="1">
      <alignment horizontal="center" vertical="center"/>
      <protection locked="0"/>
    </xf>
    <xf numFmtId="0" fontId="7" fillId="25" borderId="23" xfId="0" applyFont="1" applyFill="1" applyBorder="1" applyAlignment="1" applyProtection="1">
      <alignment horizontal="center" vertical="center"/>
      <protection locked="0"/>
    </xf>
    <xf numFmtId="0" fontId="6" fillId="0" borderId="15" xfId="0" applyFont="1" applyBorder="1" applyAlignment="1">
      <alignment horizontal="center"/>
    </xf>
    <xf numFmtId="0" fontId="6" fillId="0" borderId="30" xfId="0" applyFont="1" applyBorder="1" applyAlignment="1">
      <alignment horizontal="center"/>
    </xf>
    <xf numFmtId="0" fontId="6" fillId="0" borderId="31" xfId="0" applyFont="1" applyBorder="1" applyAlignment="1">
      <alignment horizontal="center"/>
    </xf>
    <xf numFmtId="0" fontId="7" fillId="0" borderId="16" xfId="0" applyFont="1" applyBorder="1" applyAlignment="1">
      <alignment horizontal="center"/>
    </xf>
    <xf numFmtId="0" fontId="7" fillId="24" borderId="24" xfId="0" applyFont="1" applyFill="1" applyBorder="1" applyAlignment="1">
      <alignment horizontal="left" vertical="center"/>
    </xf>
    <xf numFmtId="0" fontId="7" fillId="24" borderId="25" xfId="0" applyFont="1" applyFill="1" applyBorder="1" applyAlignment="1">
      <alignment horizontal="left" vertical="center"/>
    </xf>
    <xf numFmtId="0" fontId="7" fillId="25" borderId="4" xfId="0" applyFont="1" applyFill="1" applyBorder="1" applyAlignment="1" applyProtection="1">
      <alignment horizontal="center" vertical="center"/>
      <protection locked="0"/>
    </xf>
    <xf numFmtId="0" fontId="7" fillId="25" borderId="25" xfId="0" applyFont="1" applyFill="1" applyBorder="1" applyAlignment="1" applyProtection="1">
      <alignment horizontal="center" vertical="center"/>
      <protection locked="0"/>
    </xf>
    <xf numFmtId="0" fontId="6" fillId="0" borderId="16" xfId="0" applyFont="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7" fillId="0" borderId="17" xfId="0" applyFont="1" applyBorder="1" applyAlignment="1">
      <alignment horizontal="center"/>
    </xf>
    <xf numFmtId="0" fontId="7" fillId="24" borderId="26" xfId="0" applyFont="1" applyFill="1" applyBorder="1" applyAlignment="1">
      <alignment horizontal="left" vertical="center"/>
    </xf>
    <xf numFmtId="0" fontId="7" fillId="24" borderId="27" xfId="0" applyFont="1" applyFill="1" applyBorder="1" applyAlignment="1">
      <alignment horizontal="left" vertical="center"/>
    </xf>
    <xf numFmtId="0" fontId="7" fillId="25" borderId="29" xfId="0" applyFont="1" applyFill="1" applyBorder="1" applyAlignment="1" applyProtection="1">
      <alignment horizontal="center" vertical="center"/>
      <protection locked="0"/>
    </xf>
    <xf numFmtId="0" fontId="7" fillId="25" borderId="27" xfId="0" applyFont="1" applyFill="1" applyBorder="1" applyAlignment="1" applyProtection="1">
      <alignment horizontal="center" vertical="center"/>
      <protection locked="0"/>
    </xf>
    <xf numFmtId="0" fontId="6" fillId="0" borderId="17" xfId="0" applyFont="1" applyBorder="1" applyAlignment="1">
      <alignment horizontal="center"/>
    </xf>
    <xf numFmtId="0" fontId="6" fillId="0" borderId="34" xfId="0" applyFont="1" applyBorder="1" applyAlignment="1">
      <alignment horizontal="center"/>
    </xf>
    <xf numFmtId="0" fontId="6" fillId="0" borderId="35" xfId="0" applyFont="1" applyBorder="1" applyAlignment="1">
      <alignment horizontal="center"/>
    </xf>
    <xf numFmtId="0" fontId="8" fillId="0" borderId="0" xfId="0" applyFont="1" applyAlignment="1">
      <alignment horizontal="center"/>
    </xf>
    <xf numFmtId="0" fontId="9" fillId="22" borderId="0" xfId="0" applyFont="1" applyFill="1" applyAlignment="1">
      <alignment horizontal="center"/>
    </xf>
    <xf numFmtId="0" fontId="10" fillId="0" borderId="0" xfId="0" applyFont="1" applyAlignment="1">
      <alignment horizontal="center"/>
    </xf>
    <xf numFmtId="0" fontId="11" fillId="0" borderId="0" xfId="0" applyFont="1" applyAlignment="1">
      <alignment horizontal="center"/>
    </xf>
    <xf numFmtId="0" fontId="9" fillId="0" borderId="0" xfId="0" applyFont="1"/>
    <xf numFmtId="0" fontId="9" fillId="0" borderId="0" xfId="0" applyFont="1" applyAlignment="1">
      <alignment horizontal="center"/>
    </xf>
    <xf numFmtId="0" fontId="9" fillId="0" borderId="0" xfId="0" quotePrefix="1" applyFont="1" applyAlignment="1">
      <alignment horizontal="center"/>
    </xf>
    <xf numFmtId="0" fontId="4" fillId="0" borderId="0" xfId="0" applyFont="1" applyAlignment="1">
      <alignment horizontal="center"/>
    </xf>
    <xf numFmtId="0" fontId="6" fillId="5" borderId="0" xfId="0" applyFont="1" applyFill="1" applyAlignment="1">
      <alignment horizontal="center"/>
    </xf>
    <xf numFmtId="0" fontId="12" fillId="0" borderId="0" xfId="0" applyFont="1" applyAlignment="1">
      <alignment horizontal="left"/>
    </xf>
    <xf numFmtId="0" fontId="10" fillId="10" borderId="0" xfId="0" applyFont="1" applyFill="1" applyAlignment="1">
      <alignment horizontal="center"/>
    </xf>
    <xf numFmtId="0" fontId="6" fillId="10" borderId="0" xfId="0" applyFont="1" applyFill="1" applyAlignment="1">
      <alignment horizontal="center"/>
    </xf>
    <xf numFmtId="0" fontId="4" fillId="26" borderId="0" xfId="0" applyFont="1" applyFill="1" applyAlignment="1">
      <alignment horizontal="center"/>
    </xf>
    <xf numFmtId="0" fontId="8" fillId="0" borderId="0" xfId="0" applyFont="1" applyAlignment="1">
      <alignment horizontal="left"/>
    </xf>
    <xf numFmtId="0" fontId="17" fillId="0" borderId="0" xfId="0" applyFont="1"/>
    <xf numFmtId="0" fontId="17" fillId="6" borderId="0" xfId="0" applyFont="1" applyFill="1"/>
    <xf numFmtId="0" fontId="17" fillId="0" borderId="0" xfId="0" applyFont="1" applyAlignment="1">
      <alignment horizontal="center"/>
    </xf>
    <xf numFmtId="0" fontId="17" fillId="6" borderId="0" xfId="0" applyFont="1" applyFill="1" applyAlignment="1">
      <alignment horizontal="center"/>
    </xf>
    <xf numFmtId="0" fontId="18" fillId="16" borderId="0" xfId="0" applyFont="1" applyFill="1" applyAlignment="1">
      <alignment horizontal="center"/>
    </xf>
    <xf numFmtId="0" fontId="18" fillId="0" borderId="0" xfId="0" applyFont="1" applyAlignment="1">
      <alignment horizontal="center"/>
    </xf>
    <xf numFmtId="0" fontId="17" fillId="2" borderId="6" xfId="0" applyFont="1" applyFill="1" applyBorder="1" applyAlignment="1">
      <alignment vertical="center"/>
    </xf>
    <xf numFmtId="0" fontId="17" fillId="11" borderId="7" xfId="0" applyFont="1" applyFill="1" applyBorder="1" applyAlignment="1">
      <alignment vertical="center"/>
    </xf>
    <xf numFmtId="0" fontId="17" fillId="2" borderId="0" xfId="0" applyFont="1" applyFill="1" applyAlignment="1">
      <alignment vertical="center"/>
    </xf>
    <xf numFmtId="0" fontId="17" fillId="11" borderId="9" xfId="0" applyFont="1" applyFill="1" applyBorder="1" applyAlignment="1">
      <alignment vertical="center"/>
    </xf>
    <xf numFmtId="0" fontId="17" fillId="6" borderId="9" xfId="0" applyFont="1" applyFill="1" applyBorder="1" applyAlignment="1">
      <alignment vertical="center"/>
    </xf>
    <xf numFmtId="0" fontId="17" fillId="12" borderId="9" xfId="0" applyFont="1" applyFill="1" applyBorder="1" applyAlignment="1">
      <alignment vertical="center"/>
    </xf>
    <xf numFmtId="0" fontId="17" fillId="0" borderId="0" xfId="0" applyFont="1" applyAlignment="1">
      <alignment horizontal="left"/>
    </xf>
    <xf numFmtId="0" fontId="18" fillId="3" borderId="2" xfId="0" applyFont="1" applyFill="1" applyBorder="1" applyAlignment="1">
      <alignment horizontal="left" vertical="center" indent="1"/>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7" fillId="2" borderId="0" xfId="0" applyFont="1" applyFill="1" applyAlignment="1">
      <alignment horizontal="center"/>
    </xf>
    <xf numFmtId="0" fontId="17" fillId="5" borderId="0" xfId="0" applyFont="1" applyFill="1" applyAlignment="1">
      <alignment horizontal="center" vertical="center"/>
    </xf>
    <xf numFmtId="0" fontId="17" fillId="20" borderId="0" xfId="0" applyFont="1" applyFill="1" applyAlignment="1">
      <alignment vertical="center"/>
    </xf>
    <xf numFmtId="0" fontId="17" fillId="10" borderId="0" xfId="0" applyFont="1" applyFill="1" applyAlignment="1">
      <alignment horizontal="center"/>
    </xf>
    <xf numFmtId="0" fontId="17" fillId="20" borderId="0" xfId="0" applyFont="1" applyFill="1" applyAlignment="1">
      <alignment horizontal="center"/>
    </xf>
    <xf numFmtId="0" fontId="21" fillId="20" borderId="0" xfId="0" applyFont="1" applyFill="1" applyAlignment="1">
      <alignment horizontal="left"/>
    </xf>
    <xf numFmtId="0" fontId="17" fillId="20" borderId="0" xfId="0" applyFont="1" applyFill="1" applyAlignment="1">
      <alignment horizontal="right"/>
    </xf>
    <xf numFmtId="0" fontId="17" fillId="20" borderId="0" xfId="0" applyFont="1" applyFill="1"/>
    <xf numFmtId="0" fontId="17" fillId="20" borderId="0" xfId="0" applyFont="1" applyFill="1" applyAlignment="1">
      <alignment horizontal="left"/>
    </xf>
    <xf numFmtId="0" fontId="27" fillId="0" borderId="0" xfId="0" applyFont="1"/>
    <xf numFmtId="0" fontId="21" fillId="0" borderId="0" xfId="0" applyFont="1" applyAlignment="1">
      <alignment vertical="center"/>
    </xf>
    <xf numFmtId="0" fontId="27" fillId="0" borderId="6" xfId="0" applyFont="1" applyBorder="1" applyAlignment="1">
      <alignment horizontal="right" vertical="center"/>
    </xf>
    <xf numFmtId="0" fontId="17" fillId="4" borderId="8" xfId="0" quotePrefix="1" applyFont="1" applyFill="1" applyBorder="1" applyAlignment="1">
      <alignment horizontal="right"/>
    </xf>
    <xf numFmtId="0" fontId="17" fillId="4" borderId="9" xfId="0" applyFont="1" applyFill="1" applyBorder="1" applyAlignment="1">
      <alignment horizontal="left" vertical="center" indent="1"/>
    </xf>
    <xf numFmtId="0" fontId="28" fillId="0" borderId="0" xfId="0" applyFont="1" applyAlignment="1">
      <alignment horizontal="center"/>
    </xf>
    <xf numFmtId="0" fontId="29" fillId="0" borderId="0" xfId="0" applyFont="1" applyAlignment="1">
      <alignment horizontal="right"/>
    </xf>
    <xf numFmtId="0" fontId="19" fillId="0" borderId="6" xfId="0" applyFont="1" applyBorder="1" applyAlignment="1">
      <alignment horizontal="right"/>
    </xf>
    <xf numFmtId="0" fontId="27" fillId="0" borderId="0" xfId="0" applyFont="1" applyAlignment="1">
      <alignment horizontal="right" vertical="center"/>
    </xf>
    <xf numFmtId="0" fontId="33" fillId="16" borderId="1" xfId="0" applyFont="1" applyFill="1" applyBorder="1" applyAlignment="1">
      <alignment horizontal="centerContinuous"/>
    </xf>
    <xf numFmtId="0" fontId="34" fillId="16" borderId="1" xfId="0" applyFont="1" applyFill="1" applyBorder="1" applyAlignment="1">
      <alignment horizontal="centerContinuous"/>
    </xf>
    <xf numFmtId="0" fontId="9" fillId="5" borderId="1" xfId="0" applyFont="1" applyFill="1" applyBorder="1" applyAlignment="1">
      <alignment horizontal="center"/>
    </xf>
    <xf numFmtId="0" fontId="9" fillId="19" borderId="1" xfId="0" applyFont="1" applyFill="1" applyBorder="1" applyAlignment="1">
      <alignment horizontal="center"/>
    </xf>
    <xf numFmtId="0" fontId="9" fillId="7" borderId="1" xfId="0" applyFont="1" applyFill="1" applyBorder="1" applyAlignment="1">
      <alignment horizontal="centerContinuous"/>
    </xf>
    <xf numFmtId="0" fontId="6" fillId="0" borderId="1" xfId="0" applyFont="1" applyBorder="1" applyAlignment="1">
      <alignment horizontal="center"/>
    </xf>
    <xf numFmtId="0" fontId="6" fillId="8" borderId="1" xfId="0" applyFont="1" applyFill="1" applyBorder="1" applyAlignment="1">
      <alignment horizontal="center"/>
    </xf>
    <xf numFmtId="0" fontId="6" fillId="10" borderId="1" xfId="0" applyFont="1" applyFill="1" applyBorder="1" applyAlignment="1">
      <alignment horizontal="center"/>
    </xf>
    <xf numFmtId="0" fontId="6" fillId="15" borderId="0" xfId="0" applyFont="1" applyFill="1" applyAlignment="1">
      <alignment horizontal="center"/>
    </xf>
    <xf numFmtId="0" fontId="36" fillId="0" borderId="0" xfId="0" applyFont="1" applyAlignment="1">
      <alignment horizontal="left"/>
    </xf>
    <xf numFmtId="0" fontId="36" fillId="0" borderId="0" xfId="0" applyFont="1" applyAlignment="1">
      <alignment horizontal="center"/>
    </xf>
    <xf numFmtId="0" fontId="6" fillId="0" borderId="0" xfId="0" applyFont="1" applyAlignment="1">
      <alignment horizontal="left"/>
    </xf>
    <xf numFmtId="0" fontId="5" fillId="0" borderId="0" xfId="0" applyFont="1" applyAlignment="1">
      <alignment horizontal="left" vertical="center"/>
    </xf>
    <xf numFmtId="0" fontId="9" fillId="0" borderId="0" xfId="0" applyFont="1" applyAlignment="1">
      <alignment horizontal="center" vertical="center"/>
    </xf>
    <xf numFmtId="0" fontId="6" fillId="15" borderId="0" xfId="0" applyFont="1" applyFill="1" applyAlignment="1">
      <alignment horizontal="left" vertical="center"/>
    </xf>
    <xf numFmtId="0" fontId="37" fillId="0" borderId="0" xfId="0" applyFont="1" applyAlignment="1">
      <alignment horizontal="center"/>
    </xf>
    <xf numFmtId="164" fontId="6" fillId="0" borderId="0" xfId="0" applyNumberFormat="1" applyFont="1" applyAlignment="1">
      <alignment horizontal="center"/>
    </xf>
    <xf numFmtId="0" fontId="36" fillId="0" borderId="36" xfId="0" applyFont="1" applyBorder="1" applyAlignment="1">
      <alignment horizontal="center"/>
    </xf>
    <xf numFmtId="0" fontId="6" fillId="0" borderId="37" xfId="0" applyFont="1" applyBorder="1"/>
    <xf numFmtId="0" fontId="36" fillId="0" borderId="37" xfId="0" applyFont="1" applyBorder="1" applyAlignment="1">
      <alignment horizontal="left"/>
    </xf>
    <xf numFmtId="0" fontId="9" fillId="0" borderId="37" xfId="0" applyFont="1" applyBorder="1" applyAlignment="1">
      <alignment horizontal="center"/>
    </xf>
    <xf numFmtId="0" fontId="9" fillId="0" borderId="37" xfId="0" quotePrefix="1" applyFont="1" applyBorder="1" applyAlignment="1">
      <alignment horizontal="center"/>
    </xf>
    <xf numFmtId="0" fontId="37" fillId="0" borderId="37" xfId="0" applyFont="1" applyBorder="1" applyAlignment="1">
      <alignment horizontal="center"/>
    </xf>
    <xf numFmtId="0" fontId="6" fillId="0" borderId="37" xfId="0" applyFont="1" applyBorder="1" applyAlignment="1">
      <alignment horizontal="center"/>
    </xf>
    <xf numFmtId="0" fontId="6" fillId="0" borderId="38" xfId="0" applyFont="1" applyBorder="1" applyAlignment="1">
      <alignment horizontal="center"/>
    </xf>
    <xf numFmtId="0" fontId="6" fillId="0" borderId="39" xfId="0" applyFont="1" applyBorder="1" applyAlignment="1">
      <alignment horizontal="center"/>
    </xf>
    <xf numFmtId="0" fontId="6" fillId="0" borderId="40" xfId="0" applyFont="1" applyBorder="1" applyAlignment="1">
      <alignment horizontal="center"/>
    </xf>
    <xf numFmtId="0" fontId="6" fillId="0" borderId="41" xfId="0" applyFont="1" applyBorder="1" applyAlignment="1">
      <alignment horizontal="center"/>
    </xf>
    <xf numFmtId="0" fontId="6" fillId="0" borderId="42" xfId="0" applyFont="1" applyBorder="1" applyAlignment="1">
      <alignment horizontal="center"/>
    </xf>
    <xf numFmtId="0" fontId="6" fillId="0" borderId="42" xfId="0" applyFont="1" applyBorder="1" applyAlignment="1">
      <alignment horizontal="left"/>
    </xf>
    <xf numFmtId="164" fontId="6" fillId="0" borderId="42" xfId="0" applyNumberFormat="1" applyFont="1" applyBorder="1" applyAlignment="1">
      <alignment horizontal="center"/>
    </xf>
    <xf numFmtId="0" fontId="6" fillId="0" borderId="43" xfId="0" applyFont="1" applyBorder="1" applyAlignment="1">
      <alignment horizontal="center"/>
    </xf>
    <xf numFmtId="0" fontId="6" fillId="0" borderId="44" xfId="0" applyFont="1" applyBorder="1" applyAlignment="1">
      <alignment horizontal="center"/>
    </xf>
    <xf numFmtId="0" fontId="6" fillId="0" borderId="45" xfId="0" applyFont="1" applyBorder="1" applyAlignment="1">
      <alignment horizontal="center"/>
    </xf>
    <xf numFmtId="0" fontId="6" fillId="0" borderId="46" xfId="0" applyFont="1" applyBorder="1" applyAlignment="1">
      <alignment horizontal="center"/>
    </xf>
    <xf numFmtId="0" fontId="6" fillId="0" borderId="47" xfId="0" applyFont="1" applyBorder="1" applyAlignment="1">
      <alignment horizontal="center"/>
    </xf>
    <xf numFmtId="0" fontId="6" fillId="0" borderId="48" xfId="0" applyFont="1" applyBorder="1" applyAlignment="1">
      <alignment horizontal="center"/>
    </xf>
    <xf numFmtId="0" fontId="6" fillId="0" borderId="49" xfId="0" applyFont="1" applyBorder="1" applyAlignment="1">
      <alignment horizontal="center"/>
    </xf>
    <xf numFmtId="0" fontId="16" fillId="8" borderId="50" xfId="0" applyFont="1" applyFill="1" applyBorder="1" applyAlignment="1">
      <alignment horizontal="center"/>
    </xf>
    <xf numFmtId="0" fontId="17" fillId="4" borderId="7"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horizontal="center" vertical="center"/>
    </xf>
    <xf numFmtId="16" fontId="17" fillId="4" borderId="54" xfId="0" applyNumberFormat="1" applyFont="1" applyFill="1" applyBorder="1" applyAlignment="1">
      <alignment horizontal="center" vertical="center"/>
    </xf>
    <xf numFmtId="16" fontId="17" fillId="4" borderId="55" xfId="0" applyNumberFormat="1" applyFont="1" applyFill="1" applyBorder="1" applyAlignment="1">
      <alignment horizontal="center" vertical="center"/>
    </xf>
    <xf numFmtId="16" fontId="17" fillId="4" borderId="56" xfId="0" applyNumberFormat="1" applyFont="1" applyFill="1" applyBorder="1" applyAlignment="1">
      <alignment horizontal="center" vertical="center"/>
    </xf>
    <xf numFmtId="0" fontId="17" fillId="0" borderId="8" xfId="0" applyFont="1" applyBorder="1" applyAlignment="1">
      <alignment horizontal="center" vertical="center"/>
    </xf>
    <xf numFmtId="0" fontId="17" fillId="0" borderId="0" xfId="0" applyFont="1" applyAlignment="1">
      <alignment horizontal="left" vertical="center" indent="1"/>
    </xf>
    <xf numFmtId="0" fontId="17" fillId="0" borderId="9" xfId="0" applyFont="1" applyBorder="1" applyAlignment="1">
      <alignment horizontal="center" vertical="center"/>
    </xf>
    <xf numFmtId="0" fontId="17" fillId="7" borderId="57" xfId="0" applyFont="1" applyFill="1" applyBorder="1" applyAlignment="1">
      <alignment horizontal="center" vertical="center"/>
    </xf>
    <xf numFmtId="0" fontId="17" fillId="7" borderId="58" xfId="0" applyFont="1" applyFill="1" applyBorder="1" applyAlignment="1">
      <alignment vertical="center"/>
    </xf>
    <xf numFmtId="0" fontId="17" fillId="7" borderId="58" xfId="0" applyFont="1" applyFill="1" applyBorder="1" applyAlignment="1">
      <alignment horizontal="center" vertical="center"/>
    </xf>
    <xf numFmtId="0" fontId="17" fillId="7" borderId="58" xfId="0" quotePrefix="1" applyFont="1" applyFill="1" applyBorder="1" applyAlignment="1">
      <alignment horizontal="center" vertical="center"/>
    </xf>
    <xf numFmtId="0" fontId="17" fillId="7" borderId="59" xfId="0" applyFont="1" applyFill="1" applyBorder="1" applyAlignment="1">
      <alignment horizontal="center" vertical="center"/>
    </xf>
    <xf numFmtId="0" fontId="17" fillId="28" borderId="51" xfId="0" applyFont="1" applyFill="1" applyBorder="1" applyAlignment="1">
      <alignment horizontal="left" vertical="center" indent="1"/>
    </xf>
    <xf numFmtId="0" fontId="21" fillId="28" borderId="52" xfId="0" applyFont="1" applyFill="1" applyBorder="1" applyAlignment="1">
      <alignment vertical="center"/>
    </xf>
    <xf numFmtId="0" fontId="23" fillId="28" borderId="52" xfId="0" applyFont="1" applyFill="1" applyBorder="1" applyAlignment="1">
      <alignment horizontal="centerContinuous" vertical="center"/>
    </xf>
    <xf numFmtId="0" fontId="21" fillId="28" borderId="52" xfId="0" applyFont="1" applyFill="1" applyBorder="1" applyAlignment="1">
      <alignment horizontal="centerContinuous" vertical="center"/>
    </xf>
    <xf numFmtId="0" fontId="23" fillId="28" borderId="53" xfId="0" applyFont="1" applyFill="1" applyBorder="1" applyAlignment="1">
      <alignment horizontal="right" vertical="center" indent="1"/>
    </xf>
    <xf numFmtId="0" fontId="17" fillId="4" borderId="6" xfId="0" applyFont="1" applyFill="1" applyBorder="1" applyAlignment="1">
      <alignment horizontal="center" vertical="center"/>
    </xf>
    <xf numFmtId="0" fontId="17" fillId="4" borderId="0" xfId="0" applyFont="1" applyFill="1" applyAlignment="1">
      <alignment horizontal="center" vertical="center"/>
    </xf>
    <xf numFmtId="0" fontId="17" fillId="4" borderId="11" xfId="0" applyFont="1" applyFill="1" applyBorder="1" applyAlignment="1">
      <alignment horizontal="center" vertical="center"/>
    </xf>
    <xf numFmtId="0" fontId="25" fillId="27" borderId="60" xfId="0" applyFont="1" applyFill="1" applyBorder="1" applyAlignment="1" applyProtection="1">
      <alignment horizontal="center" vertical="center"/>
      <protection locked="0"/>
    </xf>
    <xf numFmtId="0" fontId="25" fillId="27" borderId="61" xfId="0" applyFont="1" applyFill="1" applyBorder="1" applyAlignment="1" applyProtection="1">
      <alignment horizontal="center" vertical="center"/>
      <protection locked="0"/>
    </xf>
    <xf numFmtId="0" fontId="38" fillId="27" borderId="62" xfId="0" applyFont="1" applyFill="1" applyBorder="1" applyAlignment="1" applyProtection="1">
      <alignment horizontal="center" vertical="center"/>
      <protection locked="0"/>
    </xf>
    <xf numFmtId="0" fontId="25" fillId="27" borderId="63" xfId="0" applyFont="1" applyFill="1" applyBorder="1" applyAlignment="1" applyProtection="1">
      <alignment horizontal="center" vertical="center"/>
      <protection locked="0"/>
    </xf>
    <xf numFmtId="0" fontId="25" fillId="27" borderId="64" xfId="0" applyFont="1" applyFill="1" applyBorder="1" applyAlignment="1" applyProtection="1">
      <alignment horizontal="center" vertical="center"/>
      <protection locked="0"/>
    </xf>
    <xf numFmtId="0" fontId="38" fillId="27" borderId="65" xfId="0" applyFont="1" applyFill="1" applyBorder="1" applyAlignment="1" applyProtection="1">
      <alignment horizontal="center" vertical="center"/>
      <protection locked="0"/>
    </xf>
    <xf numFmtId="0" fontId="17" fillId="4" borderId="5"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5" xfId="0" quotePrefix="1" applyFont="1" applyFill="1" applyBorder="1" applyAlignment="1">
      <alignment horizontal="center" vertical="center" wrapText="1"/>
    </xf>
    <xf numFmtId="0" fontId="17" fillId="4" borderId="6" xfId="0" quotePrefix="1" applyFont="1" applyFill="1" applyBorder="1" applyAlignment="1">
      <alignment horizontal="center" vertical="center" wrapText="1"/>
    </xf>
    <xf numFmtId="0" fontId="17" fillId="4" borderId="7" xfId="0" quotePrefix="1" applyFont="1" applyFill="1" applyBorder="1" applyAlignment="1">
      <alignment horizontal="center" vertical="center" wrapText="1"/>
    </xf>
    <xf numFmtId="0" fontId="17" fillId="4" borderId="8" xfId="0" quotePrefix="1" applyFont="1" applyFill="1" applyBorder="1" applyAlignment="1">
      <alignment horizontal="center" vertical="center" wrapText="1"/>
    </xf>
    <xf numFmtId="0" fontId="17" fillId="4" borderId="9" xfId="0" quotePrefix="1" applyFont="1" applyFill="1" applyBorder="1" applyAlignment="1">
      <alignment horizontal="center" vertical="center" wrapText="1"/>
    </xf>
    <xf numFmtId="0" fontId="17" fillId="4" borderId="10" xfId="0" quotePrefix="1" applyFont="1" applyFill="1" applyBorder="1" applyAlignment="1">
      <alignment horizontal="center" vertical="center" wrapText="1"/>
    </xf>
    <xf numFmtId="0" fontId="17" fillId="4" borderId="11" xfId="0" quotePrefix="1" applyFont="1" applyFill="1" applyBorder="1" applyAlignment="1">
      <alignment horizontal="center" vertical="center" wrapText="1"/>
    </xf>
    <xf numFmtId="0" fontId="17" fillId="4" borderId="12" xfId="0" quotePrefix="1" applyFont="1" applyFill="1" applyBorder="1" applyAlignment="1">
      <alignment horizontal="center" vertical="center" wrapText="1"/>
    </xf>
    <xf numFmtId="0" fontId="25" fillId="29" borderId="68" xfId="0" applyFont="1" applyFill="1" applyBorder="1" applyAlignment="1" applyProtection="1">
      <alignment horizontal="center" vertical="center"/>
      <protection locked="0"/>
    </xf>
    <xf numFmtId="0" fontId="25" fillId="29" borderId="63" xfId="0" applyFont="1" applyFill="1" applyBorder="1" applyAlignment="1" applyProtection="1">
      <alignment horizontal="center" vertical="center"/>
      <protection locked="0"/>
    </xf>
    <xf numFmtId="0" fontId="25" fillId="29" borderId="67" xfId="0" applyFont="1" applyFill="1" applyBorder="1" applyAlignment="1" applyProtection="1">
      <alignment horizontal="center" vertical="center"/>
      <protection locked="0"/>
    </xf>
    <xf numFmtId="0" fontId="25" fillId="29" borderId="64" xfId="0" applyFont="1" applyFill="1" applyBorder="1" applyAlignment="1" applyProtection="1">
      <alignment horizontal="center" vertical="center"/>
      <protection locked="0"/>
    </xf>
    <xf numFmtId="0" fontId="25" fillId="29" borderId="66" xfId="0" applyFont="1" applyFill="1" applyBorder="1" applyAlignment="1" applyProtection="1">
      <alignment horizontal="center" vertical="center"/>
      <protection locked="0"/>
    </xf>
    <xf numFmtId="0" fontId="25" fillId="29" borderId="65" xfId="0" applyFont="1" applyFill="1" applyBorder="1" applyAlignment="1" applyProtection="1">
      <alignment horizontal="center" vertical="center"/>
      <protection locked="0"/>
    </xf>
    <xf numFmtId="0" fontId="17" fillId="4" borderId="2" xfId="0" applyFont="1" applyFill="1" applyBorder="1" applyAlignment="1">
      <alignment horizontal="center" vertical="center"/>
    </xf>
    <xf numFmtId="0" fontId="25" fillId="29" borderId="69" xfId="0" applyFont="1" applyFill="1" applyBorder="1" applyAlignment="1" applyProtection="1">
      <alignment horizontal="center" vertical="center"/>
      <protection locked="0"/>
    </xf>
    <xf numFmtId="0" fontId="25" fillId="29" borderId="70" xfId="0" applyFont="1" applyFill="1" applyBorder="1" applyAlignment="1" applyProtection="1">
      <alignment horizontal="center" vertical="center"/>
      <protection locked="0"/>
    </xf>
    <xf numFmtId="0" fontId="17" fillId="4" borderId="4" xfId="0" applyFont="1" applyFill="1" applyBorder="1" applyAlignment="1">
      <alignment horizontal="center" vertical="center"/>
    </xf>
    <xf numFmtId="0" fontId="21" fillId="33" borderId="1" xfId="0" applyFont="1" applyFill="1" applyBorder="1" applyAlignment="1">
      <alignment horizontal="left" vertical="center"/>
    </xf>
    <xf numFmtId="0" fontId="17" fillId="4" borderId="0" xfId="0" quotePrefix="1" applyFont="1" applyFill="1" applyAlignment="1">
      <alignment horizontal="center" vertical="center" wrapText="1"/>
    </xf>
    <xf numFmtId="0" fontId="17" fillId="4" borderId="0" xfId="0" applyFont="1" applyFill="1" applyAlignment="1">
      <alignment horizontal="left" vertical="center" indent="1"/>
    </xf>
    <xf numFmtId="0" fontId="17" fillId="4" borderId="8" xfId="0" applyFont="1" applyFill="1" applyBorder="1" applyAlignment="1">
      <alignment horizontal="left" vertical="center" indent="1"/>
    </xf>
    <xf numFmtId="0" fontId="17" fillId="4" borderId="71" xfId="0" applyFont="1" applyFill="1" applyBorder="1" applyAlignment="1">
      <alignment horizontal="left" vertical="center" indent="1"/>
    </xf>
    <xf numFmtId="0" fontId="17" fillId="4" borderId="72" xfId="0" applyFont="1" applyFill="1" applyBorder="1" applyAlignment="1">
      <alignment horizontal="left" vertical="center" indent="1"/>
    </xf>
    <xf numFmtId="0" fontId="17" fillId="4" borderId="73" xfId="0" applyFont="1" applyFill="1" applyBorder="1" applyAlignment="1">
      <alignment horizontal="left" vertical="center" indent="1"/>
    </xf>
    <xf numFmtId="0" fontId="28" fillId="2" borderId="0" xfId="0" applyFont="1" applyFill="1" applyAlignment="1">
      <alignment horizontal="center" vertical="center" wrapText="1"/>
    </xf>
    <xf numFmtId="0" fontId="30" fillId="18" borderId="14" xfId="0" applyFont="1" applyFill="1" applyBorder="1" applyAlignment="1">
      <alignment horizontal="center" vertical="center"/>
    </xf>
    <xf numFmtId="0" fontId="40" fillId="31" borderId="10" xfId="0" quotePrefix="1" applyFont="1" applyFill="1" applyBorder="1" applyAlignment="1">
      <alignment vertical="center" wrapText="1"/>
    </xf>
    <xf numFmtId="0" fontId="40" fillId="31" borderId="11" xfId="0" quotePrefix="1" applyFont="1" applyFill="1" applyBorder="1" applyAlignment="1">
      <alignment vertical="center" wrapText="1"/>
    </xf>
    <xf numFmtId="0" fontId="40" fillId="31" borderId="12" xfId="0" quotePrefix="1" applyFont="1" applyFill="1" applyBorder="1" applyAlignment="1">
      <alignment vertical="center" wrapText="1"/>
    </xf>
    <xf numFmtId="0" fontId="40" fillId="31" borderId="5" xfId="0" quotePrefix="1" applyFont="1" applyFill="1" applyBorder="1" applyAlignment="1">
      <alignment vertical="center" wrapText="1"/>
    </xf>
    <xf numFmtId="0" fontId="40" fillId="31" borderId="6" xfId="0" quotePrefix="1" applyFont="1" applyFill="1" applyBorder="1" applyAlignment="1">
      <alignment vertical="center" wrapText="1"/>
    </xf>
    <xf numFmtId="0" fontId="40" fillId="31" borderId="7" xfId="0" quotePrefix="1" applyFont="1" applyFill="1" applyBorder="1" applyAlignment="1">
      <alignment vertical="center" wrapText="1"/>
    </xf>
    <xf numFmtId="0" fontId="0" fillId="20" borderId="5" xfId="0" applyFill="1" applyBorder="1"/>
    <xf numFmtId="0" fontId="0" fillId="20" borderId="6" xfId="0" applyFill="1" applyBorder="1"/>
    <xf numFmtId="0" fontId="0" fillId="20" borderId="7" xfId="0" applyFill="1" applyBorder="1"/>
    <xf numFmtId="0" fontId="0" fillId="20" borderId="8" xfId="0" applyFill="1" applyBorder="1"/>
    <xf numFmtId="0" fontId="0" fillId="20" borderId="0" xfId="0" applyFill="1"/>
    <xf numFmtId="0" fontId="0" fillId="20" borderId="9" xfId="0" applyFill="1" applyBorder="1"/>
    <xf numFmtId="0" fontId="46" fillId="20" borderId="0" xfId="0" applyFont="1" applyFill="1" applyAlignment="1">
      <alignment horizontal="left" vertical="center" indent="1"/>
    </xf>
    <xf numFmtId="0" fontId="53" fillId="20" borderId="0" xfId="0" applyFont="1" applyFill="1"/>
    <xf numFmtId="0" fontId="0" fillId="20" borderId="10" xfId="0" applyFill="1" applyBorder="1"/>
    <xf numFmtId="0" fontId="0" fillId="20" borderId="11" xfId="0" applyFill="1" applyBorder="1"/>
    <xf numFmtId="0" fontId="0" fillId="20" borderId="12" xfId="0" applyFill="1" applyBorder="1"/>
    <xf numFmtId="0" fontId="50" fillId="35" borderId="2" xfId="0" applyFont="1" applyFill="1" applyBorder="1" applyAlignment="1">
      <alignment horizontal="left" indent="2"/>
    </xf>
    <xf numFmtId="0" fontId="2" fillId="35" borderId="3" xfId="0" applyFont="1" applyFill="1" applyBorder="1"/>
    <xf numFmtId="0" fontId="2" fillId="35" borderId="4" xfId="0" applyFont="1" applyFill="1" applyBorder="1"/>
    <xf numFmtId="0" fontId="17" fillId="4" borderId="8" xfId="0" quotePrefix="1" applyFont="1" applyFill="1" applyBorder="1" applyAlignment="1">
      <alignment horizontal="center" vertical="center" wrapText="1"/>
    </xf>
    <xf numFmtId="0" fontId="17" fillId="4" borderId="0" xfId="0" quotePrefix="1" applyFont="1" applyFill="1" applyAlignment="1">
      <alignment horizontal="center" vertical="center" wrapText="1"/>
    </xf>
    <xf numFmtId="0" fontId="17" fillId="4" borderId="9" xfId="0" quotePrefix="1" applyFont="1" applyFill="1" applyBorder="1" applyAlignment="1">
      <alignment horizontal="center" vertical="center" wrapText="1"/>
    </xf>
    <xf numFmtId="0" fontId="20" fillId="0" borderId="0" xfId="0" applyFont="1" applyAlignment="1">
      <alignment horizontal="center"/>
    </xf>
    <xf numFmtId="0" fontId="18" fillId="30" borderId="2" xfId="0" applyFont="1" applyFill="1" applyBorder="1" applyAlignment="1">
      <alignment horizontal="center" vertical="top"/>
    </xf>
    <xf numFmtId="0" fontId="18" fillId="30" borderId="3" xfId="0" applyFont="1" applyFill="1" applyBorder="1" applyAlignment="1">
      <alignment horizontal="center" vertical="top"/>
    </xf>
    <xf numFmtId="0" fontId="18" fillId="30" borderId="4" xfId="0" applyFont="1" applyFill="1" applyBorder="1" applyAlignment="1">
      <alignment horizontal="center" vertical="top"/>
    </xf>
    <xf numFmtId="0" fontId="39" fillId="32" borderId="5" xfId="0" applyFont="1" applyFill="1" applyBorder="1" applyAlignment="1">
      <alignment horizontal="center" vertical="center"/>
    </xf>
    <xf numFmtId="0" fontId="39" fillId="32" borderId="6" xfId="0" applyFont="1" applyFill="1" applyBorder="1" applyAlignment="1">
      <alignment horizontal="center" vertical="center"/>
    </xf>
    <xf numFmtId="0" fontId="39" fillId="32" borderId="7" xfId="0" applyFont="1" applyFill="1" applyBorder="1" applyAlignment="1">
      <alignment horizontal="center" vertical="center"/>
    </xf>
    <xf numFmtId="0" fontId="39" fillId="32" borderId="8" xfId="0" applyFont="1" applyFill="1" applyBorder="1" applyAlignment="1">
      <alignment horizontal="center" vertical="center"/>
    </xf>
    <xf numFmtId="0" fontId="39" fillId="32" borderId="0" xfId="0" applyFont="1" applyFill="1" applyAlignment="1">
      <alignment horizontal="center" vertical="center"/>
    </xf>
    <xf numFmtId="0" fontId="39" fillId="32" borderId="9" xfId="0" applyFont="1" applyFill="1" applyBorder="1" applyAlignment="1">
      <alignment horizontal="center" vertical="center"/>
    </xf>
    <xf numFmtId="0" fontId="18" fillId="30" borderId="1" xfId="0" applyFont="1" applyFill="1" applyBorder="1" applyAlignment="1">
      <alignment horizontal="center" vertical="top"/>
    </xf>
    <xf numFmtId="0" fontId="40" fillId="31" borderId="8" xfId="0" quotePrefix="1" applyFont="1" applyFill="1" applyBorder="1" applyAlignment="1">
      <alignment horizontal="center" vertical="center" wrapText="1"/>
    </xf>
    <xf numFmtId="0" fontId="40" fillId="31" borderId="0" xfId="0" quotePrefix="1" applyFont="1" applyFill="1" applyAlignment="1">
      <alignment horizontal="center" vertical="center" wrapText="1"/>
    </xf>
    <xf numFmtId="0" fontId="40" fillId="31" borderId="9" xfId="0" quotePrefix="1" applyFont="1" applyFill="1" applyBorder="1" applyAlignment="1">
      <alignment horizontal="center" vertical="center" wrapText="1"/>
    </xf>
    <xf numFmtId="0" fontId="51" fillId="0" borderId="11" xfId="0" applyFont="1" applyBorder="1" applyAlignment="1">
      <alignment horizontal="center" vertical="center"/>
    </xf>
    <xf numFmtId="0" fontId="52" fillId="0" borderId="0" xfId="0" applyFont="1" applyAlignment="1">
      <alignment horizontal="center"/>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4" borderId="9" xfId="0" applyFont="1" applyFill="1" applyBorder="1" applyAlignment="1">
      <alignment horizontal="center" vertical="center" wrapText="1"/>
    </xf>
    <xf numFmtId="0" fontId="30" fillId="18" borderId="13" xfId="0" applyFont="1" applyFill="1" applyBorder="1" applyAlignment="1">
      <alignment horizontal="center" vertical="center"/>
    </xf>
    <xf numFmtId="0" fontId="30" fillId="18" borderId="14" xfId="0" applyFont="1" applyFill="1" applyBorder="1" applyAlignment="1">
      <alignment horizontal="center" vertical="center"/>
    </xf>
    <xf numFmtId="0" fontId="30" fillId="14" borderId="14" xfId="0" applyFont="1" applyFill="1" applyBorder="1" applyAlignment="1">
      <alignment horizontal="center" vertical="center"/>
    </xf>
    <xf numFmtId="0" fontId="30" fillId="6" borderId="14" xfId="0" applyFont="1" applyFill="1" applyBorder="1" applyAlignment="1">
      <alignment horizontal="center" vertical="center"/>
    </xf>
    <xf numFmtId="0" fontId="22" fillId="33" borderId="1" xfId="0" applyFont="1" applyFill="1" applyBorder="1" applyAlignment="1">
      <alignment horizontal="center" vertical="center"/>
    </xf>
    <xf numFmtId="0" fontId="17" fillId="29" borderId="2" xfId="0" applyFont="1" applyFill="1" applyBorder="1" applyAlignment="1" applyProtection="1">
      <alignment horizontal="center" vertical="center"/>
      <protection locked="0"/>
    </xf>
    <xf numFmtId="0" fontId="17" fillId="29" borderId="3" xfId="0" applyFont="1" applyFill="1" applyBorder="1" applyAlignment="1" applyProtection="1">
      <alignment horizontal="center" vertical="center"/>
      <protection locked="0"/>
    </xf>
    <xf numFmtId="0" fontId="17" fillId="29" borderId="4" xfId="0" applyFont="1" applyFill="1" applyBorder="1" applyAlignment="1" applyProtection="1">
      <alignment horizontal="center" vertical="center"/>
      <protection locked="0"/>
    </xf>
    <xf numFmtId="0" fontId="44" fillId="16" borderId="5" xfId="0" applyFont="1" applyFill="1" applyBorder="1" applyAlignment="1">
      <alignment horizontal="center" vertical="center" wrapText="1"/>
    </xf>
    <xf numFmtId="0" fontId="44" fillId="16" borderId="6" xfId="0" applyFont="1" applyFill="1" applyBorder="1" applyAlignment="1">
      <alignment horizontal="center" vertical="center" wrapText="1"/>
    </xf>
    <xf numFmtId="0" fontId="44" fillId="16" borderId="7" xfId="0" applyFont="1" applyFill="1" applyBorder="1" applyAlignment="1">
      <alignment horizontal="center" vertical="center" wrapText="1"/>
    </xf>
    <xf numFmtId="0" fontId="44" fillId="16" borderId="8" xfId="0" applyFont="1" applyFill="1" applyBorder="1" applyAlignment="1">
      <alignment horizontal="center" vertical="center" wrapText="1"/>
    </xf>
    <xf numFmtId="0" fontId="44" fillId="16" borderId="0" xfId="0" applyFont="1" applyFill="1" applyAlignment="1">
      <alignment horizontal="center" vertical="center" wrapText="1"/>
    </xf>
    <xf numFmtId="0" fontId="44" fillId="16" borderId="9" xfId="0" applyFont="1" applyFill="1" applyBorder="1" applyAlignment="1">
      <alignment horizontal="center" vertical="center" wrapText="1"/>
    </xf>
    <xf numFmtId="0" fontId="44" fillId="16" borderId="10" xfId="0" applyFont="1" applyFill="1" applyBorder="1" applyAlignment="1">
      <alignment horizontal="center" vertical="center" wrapText="1"/>
    </xf>
    <xf numFmtId="0" fontId="44" fillId="16" borderId="11" xfId="0" applyFont="1" applyFill="1" applyBorder="1" applyAlignment="1">
      <alignment horizontal="center" vertical="center" wrapText="1"/>
    </xf>
    <xf numFmtId="0" fontId="44" fillId="16" borderId="12" xfId="0" applyFont="1" applyFill="1" applyBorder="1" applyAlignment="1">
      <alignment horizontal="center" vertical="center" wrapText="1"/>
    </xf>
    <xf numFmtId="0" fontId="17" fillId="29" borderId="1" xfId="0" applyFont="1" applyFill="1" applyBorder="1" applyAlignment="1" applyProtection="1">
      <alignment horizontal="left" vertical="center"/>
      <protection locked="0"/>
    </xf>
    <xf numFmtId="0" fontId="21" fillId="13" borderId="2" xfId="0" applyFont="1" applyFill="1" applyBorder="1" applyAlignment="1">
      <alignment horizontal="center"/>
    </xf>
    <xf numFmtId="0" fontId="21" fillId="13" borderId="3" xfId="0" applyFont="1" applyFill="1" applyBorder="1" applyAlignment="1">
      <alignment horizontal="center"/>
    </xf>
    <xf numFmtId="0" fontId="21" fillId="13" borderId="4" xfId="0" applyFont="1" applyFill="1" applyBorder="1" applyAlignment="1">
      <alignment horizontal="center"/>
    </xf>
    <xf numFmtId="0" fontId="17" fillId="5" borderId="2" xfId="0" applyFont="1" applyFill="1" applyBorder="1" applyAlignment="1">
      <alignment horizontal="center"/>
    </xf>
    <xf numFmtId="0" fontId="17" fillId="5" borderId="3" xfId="0" applyFont="1" applyFill="1" applyBorder="1" applyAlignment="1">
      <alignment horizontal="center"/>
    </xf>
    <xf numFmtId="0" fontId="17" fillId="5" borderId="4" xfId="0" applyFont="1" applyFill="1" applyBorder="1" applyAlignment="1">
      <alignment horizontal="center"/>
    </xf>
    <xf numFmtId="0" fontId="32" fillId="29" borderId="5" xfId="0" applyFont="1" applyFill="1" applyBorder="1" applyAlignment="1" applyProtection="1">
      <alignment horizontal="center" vertical="center"/>
      <protection locked="0"/>
    </xf>
    <xf numFmtId="0" fontId="31" fillId="29" borderId="6" xfId="0" applyFont="1" applyFill="1" applyBorder="1" applyAlignment="1" applyProtection="1">
      <alignment horizontal="center" vertical="center"/>
      <protection locked="0"/>
    </xf>
    <xf numFmtId="0" fontId="31" fillId="29" borderId="7" xfId="0" applyFont="1" applyFill="1" applyBorder="1" applyAlignment="1" applyProtection="1">
      <alignment horizontal="center" vertical="center"/>
      <protection locked="0"/>
    </xf>
    <xf numFmtId="0" fontId="31" fillId="29" borderId="10" xfId="0" applyFont="1" applyFill="1" applyBorder="1" applyAlignment="1" applyProtection="1">
      <alignment horizontal="center" vertical="center"/>
      <protection locked="0"/>
    </xf>
    <xf numFmtId="0" fontId="31" fillId="29" borderId="11" xfId="0" applyFont="1" applyFill="1" applyBorder="1" applyAlignment="1" applyProtection="1">
      <alignment horizontal="center" vertical="center"/>
      <protection locked="0"/>
    </xf>
    <xf numFmtId="0" fontId="31" fillId="29" borderId="12" xfId="0" applyFont="1" applyFill="1" applyBorder="1" applyAlignment="1" applyProtection="1">
      <alignment horizontal="center" vertical="center"/>
      <protection locked="0"/>
    </xf>
    <xf numFmtId="0" fontId="15" fillId="8" borderId="5" xfId="0" applyFont="1" applyFill="1" applyBorder="1" applyAlignment="1">
      <alignment horizontal="center" vertical="center"/>
    </xf>
    <xf numFmtId="0" fontId="15" fillId="8" borderId="6" xfId="0" applyFont="1" applyFill="1" applyBorder="1" applyAlignment="1">
      <alignment horizontal="center" vertical="center"/>
    </xf>
    <xf numFmtId="0" fontId="15" fillId="8" borderId="7" xfId="0" applyFont="1" applyFill="1" applyBorder="1" applyAlignment="1">
      <alignment horizontal="center" vertical="center"/>
    </xf>
    <xf numFmtId="0" fontId="15" fillId="8" borderId="10" xfId="0" applyFont="1" applyFill="1" applyBorder="1" applyAlignment="1">
      <alignment horizontal="center" vertical="center"/>
    </xf>
    <xf numFmtId="0" fontId="15" fillId="8" borderId="11" xfId="0" applyFont="1" applyFill="1" applyBorder="1" applyAlignment="1">
      <alignment horizontal="center" vertical="center"/>
    </xf>
    <xf numFmtId="0" fontId="15" fillId="8" borderId="12" xfId="0" applyFont="1" applyFill="1" applyBorder="1" applyAlignment="1">
      <alignment horizontal="center" vertical="center"/>
    </xf>
    <xf numFmtId="0" fontId="17" fillId="4" borderId="71" xfId="0" quotePrefix="1" applyFont="1" applyFill="1" applyBorder="1" applyAlignment="1">
      <alignment horizontal="center" vertical="center" wrapText="1"/>
    </xf>
    <xf numFmtId="0" fontId="17" fillId="4" borderId="72" xfId="0" quotePrefix="1" applyFont="1" applyFill="1" applyBorder="1" applyAlignment="1">
      <alignment horizontal="center" vertical="center" wrapText="1"/>
    </xf>
    <xf numFmtId="0" fontId="17" fillId="4" borderId="73" xfId="0" quotePrefix="1" applyFont="1" applyFill="1" applyBorder="1" applyAlignment="1">
      <alignment horizontal="center" vertical="center" wrapText="1"/>
    </xf>
    <xf numFmtId="0" fontId="18" fillId="30" borderId="2" xfId="0" applyFont="1" applyFill="1" applyBorder="1" applyAlignment="1">
      <alignment horizontal="center" vertical="center"/>
    </xf>
    <xf numFmtId="0" fontId="18" fillId="30" borderId="3" xfId="0" applyFont="1" applyFill="1" applyBorder="1" applyAlignment="1">
      <alignment horizontal="center" vertical="center"/>
    </xf>
    <xf numFmtId="0" fontId="18" fillId="30" borderId="4" xfId="0" applyFont="1" applyFill="1" applyBorder="1" applyAlignment="1">
      <alignment horizontal="center" vertical="center"/>
    </xf>
    <xf numFmtId="0" fontId="22" fillId="17" borderId="2" xfId="0" applyFont="1" applyFill="1" applyBorder="1" applyAlignment="1">
      <alignment horizontal="center" vertical="center"/>
    </xf>
    <xf numFmtId="0" fontId="22" fillId="17" borderId="3" xfId="0" applyFont="1" applyFill="1" applyBorder="1" applyAlignment="1">
      <alignment horizontal="center" vertical="center"/>
    </xf>
    <xf numFmtId="0" fontId="22" fillId="17" borderId="4" xfId="0" applyFont="1" applyFill="1" applyBorder="1" applyAlignment="1">
      <alignment horizontal="center" vertical="center"/>
    </xf>
    <xf numFmtId="0" fontId="43" fillId="4" borderId="8" xfId="0" applyFont="1" applyFill="1" applyBorder="1" applyAlignment="1">
      <alignment horizontal="center"/>
    </xf>
    <xf numFmtId="0" fontId="43" fillId="4" borderId="0" xfId="0" applyFont="1" applyFill="1" applyAlignment="1">
      <alignment horizontal="center"/>
    </xf>
    <xf numFmtId="0" fontId="43" fillId="4" borderId="9" xfId="0" applyFont="1" applyFill="1" applyBorder="1" applyAlignment="1">
      <alignment horizontal="center"/>
    </xf>
    <xf numFmtId="0" fontId="26" fillId="4" borderId="8" xfId="0" applyFont="1" applyFill="1" applyBorder="1" applyAlignment="1">
      <alignment horizontal="center" vertical="center" wrapText="1"/>
    </xf>
    <xf numFmtId="0" fontId="26" fillId="4" borderId="0" xfId="0" applyFont="1" applyFill="1" applyAlignment="1">
      <alignment horizontal="center" vertical="center" wrapText="1"/>
    </xf>
    <xf numFmtId="0" fontId="26" fillId="4" borderId="9"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9" xfId="0" applyFont="1" applyFill="1" applyBorder="1" applyAlignment="1">
      <alignment horizontal="center" vertical="center" wrapText="1"/>
    </xf>
    <xf numFmtId="0" fontId="22" fillId="4" borderId="71" xfId="0" applyFont="1" applyFill="1" applyBorder="1" applyAlignment="1">
      <alignment horizontal="center" vertical="center" wrapText="1"/>
    </xf>
    <xf numFmtId="0" fontId="22" fillId="4" borderId="72" xfId="0" applyFont="1" applyFill="1" applyBorder="1" applyAlignment="1">
      <alignment horizontal="center" vertical="center" wrapText="1"/>
    </xf>
    <xf numFmtId="0" fontId="22" fillId="4" borderId="73" xfId="0" applyFont="1" applyFill="1" applyBorder="1" applyAlignment="1">
      <alignment horizontal="center" vertical="center" wrapText="1"/>
    </xf>
    <xf numFmtId="0" fontId="46" fillId="20" borderId="0" xfId="0" applyFont="1" applyFill="1" applyAlignment="1">
      <alignment horizontal="left" vertical="center" indent="2"/>
    </xf>
    <xf numFmtId="0" fontId="46" fillId="20" borderId="0" xfId="0" applyFont="1" applyFill="1" applyAlignment="1">
      <alignment horizontal="center" vertical="center"/>
    </xf>
    <xf numFmtId="0" fontId="46" fillId="20" borderId="9" xfId="0" applyFont="1" applyFill="1" applyBorder="1" applyAlignment="1">
      <alignment horizontal="left" vertical="center" indent="2"/>
    </xf>
    <xf numFmtId="0" fontId="46" fillId="34" borderId="5" xfId="0" applyFont="1" applyFill="1" applyBorder="1" applyAlignment="1">
      <alignment horizontal="left" vertical="center" wrapText="1" indent="1"/>
    </xf>
    <xf numFmtId="0" fontId="46" fillId="34" borderId="6" xfId="0" applyFont="1" applyFill="1" applyBorder="1" applyAlignment="1">
      <alignment horizontal="left" vertical="center" wrapText="1" indent="1"/>
    </xf>
    <xf numFmtId="0" fontId="46" fillId="34" borderId="7" xfId="0" applyFont="1" applyFill="1" applyBorder="1" applyAlignment="1">
      <alignment horizontal="left" vertical="center" wrapText="1" indent="1"/>
    </xf>
    <xf numFmtId="0" fontId="46" fillId="34" borderId="8" xfId="0" applyFont="1" applyFill="1" applyBorder="1" applyAlignment="1">
      <alignment horizontal="left" vertical="center" wrapText="1" indent="1"/>
    </xf>
    <xf numFmtId="0" fontId="46" fillId="34" borderId="0" xfId="0" applyFont="1" applyFill="1" applyAlignment="1">
      <alignment horizontal="left" vertical="center" wrapText="1" indent="1"/>
    </xf>
    <xf numFmtId="0" fontId="46" fillId="34" borderId="9" xfId="0" applyFont="1" applyFill="1" applyBorder="1" applyAlignment="1">
      <alignment horizontal="left" vertical="center" wrapText="1" indent="1"/>
    </xf>
    <xf numFmtId="0" fontId="46" fillId="34" borderId="10" xfId="0" applyFont="1" applyFill="1" applyBorder="1" applyAlignment="1">
      <alignment horizontal="left" vertical="center" wrapText="1" indent="1"/>
    </xf>
    <xf numFmtId="0" fontId="46" fillId="34" borderId="11" xfId="0" applyFont="1" applyFill="1" applyBorder="1" applyAlignment="1">
      <alignment horizontal="left" vertical="center" wrapText="1" indent="1"/>
    </xf>
    <xf numFmtId="0" fontId="46" fillId="34" borderId="12" xfId="0" applyFont="1" applyFill="1" applyBorder="1" applyAlignment="1">
      <alignment horizontal="left" vertical="center" wrapText="1" indent="1"/>
    </xf>
    <xf numFmtId="0" fontId="46" fillId="10" borderId="1" xfId="0" quotePrefix="1" applyFont="1" applyFill="1" applyBorder="1" applyAlignment="1">
      <alignment horizontal="left" vertical="center" wrapText="1" indent="1"/>
    </xf>
    <xf numFmtId="0" fontId="46" fillId="8" borderId="1" xfId="0" quotePrefix="1" applyFont="1" applyFill="1" applyBorder="1" applyAlignment="1">
      <alignment horizontal="left" vertical="center" wrapText="1" indent="1"/>
    </xf>
    <xf numFmtId="0" fontId="49" fillId="3" borderId="1" xfId="0" applyFont="1" applyFill="1" applyBorder="1" applyAlignment="1">
      <alignment horizontal="left" vertical="center" indent="2"/>
    </xf>
    <xf numFmtId="0" fontId="49" fillId="30" borderId="2" xfId="0" applyFont="1" applyFill="1" applyBorder="1" applyAlignment="1">
      <alignment horizontal="left" vertical="center" indent="2"/>
    </xf>
    <xf numFmtId="0" fontId="49" fillId="30" borderId="3" xfId="0" applyFont="1" applyFill="1" applyBorder="1" applyAlignment="1">
      <alignment horizontal="left" vertical="center" indent="2"/>
    </xf>
    <xf numFmtId="0" fontId="50" fillId="17" borderId="5" xfId="0" applyFont="1" applyFill="1" applyBorder="1" applyAlignment="1">
      <alignment horizontal="left" indent="1"/>
    </xf>
    <xf numFmtId="0" fontId="50" fillId="17" borderId="6" xfId="0" applyFont="1" applyFill="1" applyBorder="1" applyAlignment="1">
      <alignment horizontal="left" indent="1"/>
    </xf>
    <xf numFmtId="0" fontId="50" fillId="17" borderId="7" xfId="0" applyFont="1" applyFill="1" applyBorder="1" applyAlignment="1">
      <alignment horizontal="left" indent="1"/>
    </xf>
    <xf numFmtId="0" fontId="46" fillId="20" borderId="8" xfId="0" applyFont="1" applyFill="1" applyBorder="1" applyAlignment="1">
      <alignment horizontal="left" vertical="center" indent="2"/>
    </xf>
  </cellXfs>
  <cellStyles count="1">
    <cellStyle name="Normal" xfId="0" builtinId="0"/>
  </cellStyles>
  <dxfs count="73">
    <dxf>
      <font>
        <color rgb="FF00B050"/>
      </font>
      <fill>
        <patternFill>
          <bgColor rgb="FFF0FEF6"/>
        </patternFill>
      </fill>
    </dxf>
    <dxf>
      <fill>
        <patternFill>
          <bgColor theme="0" tint="-4.9989318521683403E-2"/>
        </patternFill>
      </fill>
    </dxf>
    <dxf>
      <font>
        <color rgb="FF00B050"/>
      </font>
      <fill>
        <patternFill>
          <bgColor rgb="FFF0FEF6"/>
        </patternFill>
      </fill>
    </dxf>
    <dxf>
      <font>
        <color auto="1"/>
      </font>
      <fill>
        <patternFill>
          <bgColor theme="0" tint="-4.9989318521683403E-2"/>
        </patternFill>
      </fill>
    </dxf>
    <dxf>
      <font>
        <color rgb="FF00B050"/>
      </font>
      <fill>
        <patternFill>
          <bgColor rgb="FFF0FEF6"/>
        </patternFill>
      </fill>
    </dxf>
    <dxf>
      <fill>
        <patternFill>
          <bgColor theme="0" tint="-4.9989318521683403E-2"/>
        </patternFill>
      </fill>
    </dxf>
    <dxf>
      <font>
        <color rgb="FF00B050"/>
      </font>
      <fill>
        <patternFill>
          <bgColor rgb="FFF0FEF6"/>
        </patternFill>
      </fill>
    </dxf>
    <dxf>
      <fill>
        <patternFill>
          <bgColor theme="0" tint="-4.9989318521683403E-2"/>
        </patternFill>
      </fill>
    </dxf>
    <dxf>
      <font>
        <color rgb="FF00B050"/>
      </font>
      <fill>
        <patternFill>
          <bgColor rgb="FFF0FEF6"/>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39994506668294322"/>
        </patternFill>
      </fill>
    </dxf>
    <dxf>
      <font>
        <color rgb="FF00B050"/>
      </font>
      <fill>
        <patternFill>
          <bgColor rgb="FFF0FEF6"/>
        </patternFill>
      </fill>
    </dxf>
    <dxf>
      <fill>
        <patternFill>
          <bgColor theme="0" tint="-4.9989318521683403E-2"/>
        </patternFill>
      </fill>
    </dxf>
    <dxf>
      <fill>
        <patternFill>
          <bgColor theme="8" tint="0.39994506668294322"/>
        </patternFill>
      </fill>
    </dxf>
    <dxf>
      <font>
        <color rgb="FF00B050"/>
      </font>
      <fill>
        <patternFill>
          <bgColor rgb="FFF0FEF6"/>
        </patternFill>
      </fill>
    </dxf>
    <dxf>
      <fill>
        <patternFill>
          <bgColor theme="0" tint="-4.9989318521683403E-2"/>
        </patternFill>
      </fill>
    </dxf>
    <dxf>
      <fill>
        <patternFill>
          <bgColor theme="8" tint="0.39994506668294322"/>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theme="8" tint="0.39994506668294322"/>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rgb="FFFFF5FA"/>
        </patternFill>
      </fill>
    </dxf>
    <dxf>
      <fill>
        <patternFill>
          <bgColor rgb="FFFFF5FA"/>
        </patternFill>
      </fill>
    </dxf>
    <dxf>
      <fill>
        <patternFill>
          <bgColor rgb="FFF0FEF6"/>
        </patternFill>
      </fill>
    </dxf>
    <dxf>
      <fill>
        <patternFill>
          <bgColor rgb="FFF0FEF6"/>
        </patternFill>
      </fill>
    </dxf>
    <dxf>
      <fill>
        <patternFill>
          <bgColor theme="8" tint="0.39994506668294322"/>
        </patternFill>
      </fill>
    </dxf>
  </dxfs>
  <tableStyles count="0" defaultTableStyle="TableStyleMedium2" defaultPivotStyle="PivotStyleLight16"/>
  <colors>
    <mruColors>
      <color rgb="FFF6D4FC"/>
      <color rgb="FFFFF5FA"/>
      <color rgb="FFFDB6C7"/>
      <color rgb="FFFFFFA6"/>
      <color rgb="FFDEB1FF"/>
      <color rgb="FFF0FEF6"/>
      <color rgb="FFFFFFA5"/>
      <color rgb="FFEAF7F0"/>
      <color rgb="FFDFEDE5"/>
      <color rgb="FFFFF9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s://www.tartanarmychildrenscharity.org.uk/main/index.php" TargetMode="External"/></Relationships>
</file>

<file path=xl/drawings/drawing1.xml><?xml version="1.0" encoding="utf-8"?>
<xdr:wsDr xmlns:xdr="http://schemas.openxmlformats.org/drawingml/2006/spreadsheetDrawing" xmlns:a="http://schemas.openxmlformats.org/drawingml/2006/main">
  <xdr:twoCellAnchor>
    <xdr:from>
      <xdr:col>2</xdr:col>
      <xdr:colOff>68483</xdr:colOff>
      <xdr:row>1</xdr:row>
      <xdr:rowOff>29857</xdr:rowOff>
    </xdr:from>
    <xdr:to>
      <xdr:col>4</xdr:col>
      <xdr:colOff>423858</xdr:colOff>
      <xdr:row>8</xdr:row>
      <xdr:rowOff>0</xdr:rowOff>
    </xdr:to>
    <xdr:pic>
      <xdr:nvPicPr>
        <xdr:cNvPr id="2" name="Picture 1" descr="See the source image">
          <a:hlinkClick xmlns:r="http://schemas.openxmlformats.org/officeDocument/2006/relationships" r:id="rId1"/>
          <a:extLst>
            <a:ext uri="{FF2B5EF4-FFF2-40B4-BE49-F238E27FC236}">
              <a16:creationId xmlns:a16="http://schemas.microsoft.com/office/drawing/2014/main" id="{9C9EA9DC-BC39-451F-8059-0AE90C5BBD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4566" y="220357"/>
          <a:ext cx="2101625" cy="1113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555</xdr:colOff>
      <xdr:row>1</xdr:row>
      <xdr:rowOff>2</xdr:rowOff>
    </xdr:from>
    <xdr:to>
      <xdr:col>6</xdr:col>
      <xdr:colOff>0</xdr:colOff>
      <xdr:row>8</xdr:row>
      <xdr:rowOff>3</xdr:rowOff>
    </xdr:to>
    <xdr:sp macro="" textlink="">
      <xdr:nvSpPr>
        <xdr:cNvPr id="4" name="Rectangle 3">
          <a:extLst>
            <a:ext uri="{FF2B5EF4-FFF2-40B4-BE49-F238E27FC236}">
              <a16:creationId xmlns:a16="http://schemas.microsoft.com/office/drawing/2014/main" id="{0978D034-6424-44C2-8900-06B01AB350D5}"/>
            </a:ext>
          </a:extLst>
        </xdr:cNvPr>
        <xdr:cNvSpPr/>
      </xdr:nvSpPr>
      <xdr:spPr>
        <a:xfrm rot="5400000">
          <a:off x="2868360" y="402447"/>
          <a:ext cx="1143001" cy="719112"/>
        </a:xfrm>
        <a:prstGeom prst="rect">
          <a:avLst/>
        </a:prstGeom>
        <a:blipFill dpi="0"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a:blip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13B51-8302-4432-9D0B-E450A375CD0B}">
  <sheetPr codeName="Sheet1">
    <tabColor rgb="FF0070C0"/>
  </sheetPr>
  <dimension ref="B1:AR109"/>
  <sheetViews>
    <sheetView showGridLines="0" tabSelected="1" zoomScale="90" zoomScaleNormal="90" workbookViewId="0">
      <selection activeCell="C13" sqref="C13:F13"/>
    </sheetView>
  </sheetViews>
  <sheetFormatPr baseColWidth="10" defaultColWidth="8.83203125" defaultRowHeight="13" x14ac:dyDescent="0.15"/>
  <cols>
    <col min="1" max="1" width="2.6640625" style="55" customWidth="1"/>
    <col min="2" max="2" width="10.6640625" style="55" customWidth="1"/>
    <col min="3" max="3" width="20.83203125" style="55" bestFit="1" customWidth="1"/>
    <col min="4" max="4" width="5.5" style="55" customWidth="1"/>
    <col min="5" max="5" width="7.5" style="55" customWidth="1"/>
    <col min="6" max="6" width="10.6640625" style="55" customWidth="1"/>
    <col min="7" max="7" width="2.6640625" style="55" customWidth="1"/>
    <col min="8" max="8" width="3.33203125" style="55" hidden="1" customWidth="1"/>
    <col min="9" max="9" width="7.5" style="55" bestFit="1" customWidth="1"/>
    <col min="10" max="10" width="18.83203125" style="55" bestFit="1" customWidth="1"/>
    <col min="11" max="12" width="3.6640625" style="57" customWidth="1"/>
    <col min="13" max="13" width="18.6640625" style="55" bestFit="1" customWidth="1"/>
    <col min="14" max="15" width="9.1640625" style="57" hidden="1" customWidth="1"/>
    <col min="16" max="16" width="2.6640625" style="55" customWidth="1"/>
    <col min="17" max="17" width="19" style="55" hidden="1" customWidth="1"/>
    <col min="18" max="18" width="2.83203125" style="55" hidden="1" customWidth="1"/>
    <col min="19" max="19" width="4.33203125" style="55" bestFit="1" customWidth="1"/>
    <col min="20" max="20" width="22.1640625" style="55" customWidth="1"/>
    <col min="21" max="23" width="5.83203125" style="55" customWidth="1"/>
    <col min="24" max="24" width="2.5" style="57" hidden="1" customWidth="1"/>
    <col min="25" max="25" width="3.33203125" style="57" hidden="1" customWidth="1"/>
    <col min="26" max="27" width="10.6640625" style="73" hidden="1" customWidth="1"/>
    <col min="28" max="28" width="1.6640625" style="55" customWidth="1"/>
    <col min="29" max="29" width="19" style="55" hidden="1" customWidth="1"/>
    <col min="30" max="30" width="2.5" style="55" hidden="1" customWidth="1"/>
    <col min="31" max="31" width="3.33203125" style="55" hidden="1" customWidth="1"/>
    <col min="32" max="32" width="40.6640625" style="55" customWidth="1"/>
    <col min="33" max="33" width="3.6640625" style="55" customWidth="1"/>
    <col min="34" max="34" width="3.6640625" style="57" customWidth="1"/>
    <col min="35" max="35" width="40.6640625" style="57" customWidth="1"/>
    <col min="36" max="36" width="5.5" style="73" hidden="1" customWidth="1"/>
    <col min="37" max="37" width="4.5" style="73" hidden="1" customWidth="1"/>
    <col min="38" max="38" width="19.83203125" style="55" hidden="1" customWidth="1"/>
    <col min="39" max="41" width="9.1640625" style="59" hidden="1" customWidth="1"/>
    <col min="42" max="42" width="1.5" style="60" customWidth="1"/>
    <col min="43" max="16384" width="8.83203125" style="55"/>
  </cols>
  <sheetData>
    <row r="1" spans="2:44" x14ac:dyDescent="0.15">
      <c r="H1" s="56"/>
      <c r="N1" s="58"/>
      <c r="O1" s="58"/>
      <c r="Q1" s="56"/>
      <c r="R1" s="56"/>
      <c r="X1" s="58"/>
      <c r="Y1" s="58"/>
      <c r="Z1" s="58"/>
      <c r="AA1" s="58"/>
      <c r="AC1" s="56"/>
      <c r="AD1" s="56"/>
      <c r="AE1" s="56"/>
      <c r="AJ1" s="56"/>
      <c r="AK1" s="56"/>
      <c r="AL1" s="56"/>
    </row>
    <row r="2" spans="2:44" ht="18" customHeight="1" x14ac:dyDescent="0.15">
      <c r="B2" s="233" t="s">
        <v>90</v>
      </c>
      <c r="C2" s="61"/>
      <c r="D2" s="61"/>
      <c r="E2" s="61"/>
      <c r="F2" s="62"/>
      <c r="H2" s="56"/>
      <c r="I2" s="215" t="s">
        <v>527</v>
      </c>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7"/>
      <c r="AJ2" s="56"/>
      <c r="AK2" s="56"/>
      <c r="AL2" s="56"/>
      <c r="AM2" s="59" t="s">
        <v>83</v>
      </c>
      <c r="AN2" s="59" t="s">
        <v>84</v>
      </c>
      <c r="AO2" s="59" t="s">
        <v>85</v>
      </c>
      <c r="AQ2" s="211"/>
      <c r="AR2" s="211"/>
    </row>
    <row r="3" spans="2:44" ht="15" customHeight="1" x14ac:dyDescent="0.15">
      <c r="B3" s="234"/>
      <c r="C3" s="63"/>
      <c r="D3" s="63"/>
      <c r="E3" s="63"/>
      <c r="F3" s="64"/>
      <c r="H3" s="56"/>
      <c r="I3" s="218"/>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20"/>
      <c r="AJ3" s="56"/>
      <c r="AK3" s="56"/>
      <c r="AL3" s="56"/>
      <c r="AM3" s="59">
        <v>1</v>
      </c>
      <c r="AN3" s="59">
        <f>VLOOKUP(AM3,$H$12:$K$105,4,0)</f>
        <v>0</v>
      </c>
      <c r="AO3" s="59">
        <f>VLOOKUP(AM3,$H$12:$L$105,5,0)</f>
        <v>0</v>
      </c>
    </row>
    <row r="4" spans="2:44" ht="9" customHeight="1" x14ac:dyDescent="0.15">
      <c r="B4" s="187"/>
      <c r="C4" s="63"/>
      <c r="D4" s="63"/>
      <c r="E4" s="63"/>
      <c r="F4" s="64"/>
      <c r="H4" s="56"/>
      <c r="I4" s="191"/>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3"/>
      <c r="AJ4" s="56"/>
      <c r="AK4" s="56"/>
      <c r="AL4" s="56"/>
      <c r="AM4" s="59">
        <v>2</v>
      </c>
      <c r="AN4" s="59">
        <f t="shared" ref="AN4:AN67" si="0">VLOOKUP(AM4,$H$12:$K$105,4,0)</f>
        <v>0</v>
      </c>
      <c r="AO4" s="59">
        <f t="shared" ref="AO4:AO67" si="1">VLOOKUP(AM4,$H$12:$L$105,5,0)</f>
        <v>0</v>
      </c>
    </row>
    <row r="5" spans="2:44" ht="15" customHeight="1" x14ac:dyDescent="0.15">
      <c r="B5" s="235" t="s">
        <v>91</v>
      </c>
      <c r="C5" s="63"/>
      <c r="D5" s="63"/>
      <c r="E5" s="63"/>
      <c r="F5" s="65"/>
      <c r="H5" s="56"/>
      <c r="I5" s="222" t="s">
        <v>544</v>
      </c>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4"/>
      <c r="AJ5" s="56"/>
      <c r="AK5" s="56"/>
      <c r="AL5" s="56"/>
      <c r="AM5" s="59">
        <v>3</v>
      </c>
      <c r="AN5" s="59">
        <f t="shared" si="0"/>
        <v>0</v>
      </c>
      <c r="AO5" s="59">
        <f t="shared" si="1"/>
        <v>0</v>
      </c>
    </row>
    <row r="6" spans="2:44" ht="15" customHeight="1" x14ac:dyDescent="0.15">
      <c r="B6" s="235"/>
      <c r="C6" s="63"/>
      <c r="D6" s="63"/>
      <c r="E6" s="63"/>
      <c r="F6" s="65"/>
      <c r="H6" s="56"/>
      <c r="I6" s="222"/>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4"/>
      <c r="AJ6" s="56"/>
      <c r="AK6" s="56"/>
      <c r="AL6" s="56"/>
      <c r="AM6" s="59">
        <v>4</v>
      </c>
      <c r="AN6" s="59">
        <f t="shared" si="0"/>
        <v>0</v>
      </c>
      <c r="AO6" s="59">
        <f t="shared" si="1"/>
        <v>0</v>
      </c>
    </row>
    <row r="7" spans="2:44" ht="15" customHeight="1" x14ac:dyDescent="0.15">
      <c r="B7" s="236" t="s">
        <v>92</v>
      </c>
      <c r="C7" s="63"/>
      <c r="D7" s="63"/>
      <c r="E7" s="63"/>
      <c r="F7" s="66"/>
      <c r="H7" s="56"/>
      <c r="I7" s="222"/>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4"/>
      <c r="AJ7" s="56"/>
      <c r="AK7" s="56"/>
      <c r="AL7" s="56"/>
      <c r="AM7" s="59">
        <v>5</v>
      </c>
      <c r="AN7" s="59">
        <f t="shared" si="0"/>
        <v>0</v>
      </c>
      <c r="AO7" s="59">
        <f t="shared" si="1"/>
        <v>0</v>
      </c>
    </row>
    <row r="8" spans="2:44" ht="7" customHeight="1" x14ac:dyDescent="0.15">
      <c r="B8" s="236"/>
      <c r="C8" s="63"/>
      <c r="D8" s="63"/>
      <c r="E8" s="63"/>
      <c r="F8" s="66"/>
      <c r="H8" s="56"/>
      <c r="I8" s="222"/>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4"/>
      <c r="AJ8" s="56"/>
      <c r="AK8" s="56"/>
      <c r="AL8" s="56"/>
      <c r="AM8" s="59">
        <v>6</v>
      </c>
      <c r="AN8" s="59">
        <f t="shared" si="0"/>
        <v>0</v>
      </c>
      <c r="AO8" s="59">
        <f t="shared" si="1"/>
        <v>0</v>
      </c>
    </row>
    <row r="9" spans="2:44" ht="9" customHeight="1" x14ac:dyDescent="0.15">
      <c r="B9" s="241" t="s">
        <v>543</v>
      </c>
      <c r="C9" s="242"/>
      <c r="D9" s="242"/>
      <c r="E9" s="242"/>
      <c r="F9" s="243"/>
      <c r="H9" s="56"/>
      <c r="I9" s="188"/>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90"/>
      <c r="AJ9" s="56"/>
      <c r="AK9" s="56"/>
      <c r="AL9" s="56"/>
      <c r="AM9" s="59">
        <v>7</v>
      </c>
      <c r="AN9" s="59">
        <f t="shared" si="0"/>
        <v>0</v>
      </c>
      <c r="AO9" s="59">
        <f t="shared" si="1"/>
        <v>0</v>
      </c>
    </row>
    <row r="10" spans="2:44" ht="41" customHeight="1" x14ac:dyDescent="0.15">
      <c r="B10" s="244"/>
      <c r="C10" s="245"/>
      <c r="D10" s="245"/>
      <c r="E10" s="245"/>
      <c r="F10" s="246"/>
      <c r="H10" s="56"/>
      <c r="I10" s="225" t="s">
        <v>540</v>
      </c>
      <c r="J10" s="225"/>
      <c r="K10" s="225"/>
      <c r="L10" s="225"/>
      <c r="M10" s="225"/>
      <c r="N10" s="58"/>
      <c r="O10" s="58"/>
      <c r="Q10" s="56"/>
      <c r="R10" s="56"/>
      <c r="X10" s="58"/>
      <c r="Y10" s="58"/>
      <c r="Z10" s="58"/>
      <c r="AA10" s="58"/>
      <c r="AC10" s="56"/>
      <c r="AD10" s="56"/>
      <c r="AE10" s="56"/>
      <c r="AF10" s="225" t="s">
        <v>541</v>
      </c>
      <c r="AG10" s="225"/>
      <c r="AH10" s="225"/>
      <c r="AI10" s="225"/>
      <c r="AJ10" s="56"/>
      <c r="AK10" s="56"/>
      <c r="AL10" s="56"/>
      <c r="AM10" s="59">
        <v>8</v>
      </c>
      <c r="AN10" s="59">
        <f t="shared" si="0"/>
        <v>0</v>
      </c>
      <c r="AO10" s="59">
        <f t="shared" si="1"/>
        <v>0</v>
      </c>
    </row>
    <row r="11" spans="2:44" ht="15.75" customHeight="1" x14ac:dyDescent="0.15">
      <c r="B11" s="247"/>
      <c r="C11" s="248"/>
      <c r="D11" s="248"/>
      <c r="E11" s="248"/>
      <c r="F11" s="249"/>
      <c r="H11" s="56"/>
      <c r="I11" s="68" t="s">
        <v>17</v>
      </c>
      <c r="J11" s="68"/>
      <c r="K11" s="69"/>
      <c r="L11" s="69"/>
      <c r="M11" s="70"/>
      <c r="N11" s="71" t="s">
        <v>9</v>
      </c>
      <c r="O11" s="71" t="s">
        <v>10</v>
      </c>
      <c r="P11" s="72"/>
      <c r="Q11" s="72" t="s">
        <v>497</v>
      </c>
      <c r="R11" s="72"/>
      <c r="S11" s="68" t="s">
        <v>16</v>
      </c>
      <c r="T11" s="69"/>
      <c r="U11" s="69"/>
      <c r="V11" s="69"/>
      <c r="W11" s="70"/>
      <c r="AF11" s="221" t="s">
        <v>542</v>
      </c>
      <c r="AG11" s="221"/>
      <c r="AH11" s="221"/>
      <c r="AI11" s="221"/>
      <c r="AJ11" s="56"/>
      <c r="AK11" s="56"/>
      <c r="AL11" s="56"/>
      <c r="AM11" s="59">
        <v>9</v>
      </c>
      <c r="AN11" s="59">
        <f t="shared" si="0"/>
        <v>0</v>
      </c>
      <c r="AO11" s="59">
        <f t="shared" si="1"/>
        <v>0</v>
      </c>
      <c r="AQ11" s="211"/>
      <c r="AR11" s="211"/>
    </row>
    <row r="12" spans="2:44" ht="15.75" customHeight="1" x14ac:dyDescent="0.15">
      <c r="B12" s="57"/>
      <c r="C12" s="57"/>
      <c r="D12" s="57"/>
      <c r="E12" s="57"/>
      <c r="F12" s="57"/>
      <c r="H12" s="55">
        <v>1</v>
      </c>
      <c r="I12" s="133">
        <v>46184</v>
      </c>
      <c r="J12" s="149" t="str">
        <f>Teams!$A$1</f>
        <v>Mexico</v>
      </c>
      <c r="K12" s="152"/>
      <c r="L12" s="155"/>
      <c r="M12" s="130" t="str">
        <f>Teams!$A$2</f>
        <v>South Africa</v>
      </c>
      <c r="N12" s="74" t="str">
        <f>IF(K12="","",IF(K12&gt;L12,3,IF(K12=L12,1,0)))</f>
        <v/>
      </c>
      <c r="O12" s="74" t="str">
        <f>IF(L12="","",IF(L12&gt;K12,3,IF(L12=K12,1,0)))</f>
        <v/>
      </c>
      <c r="P12" s="72"/>
      <c r="Q12" s="72"/>
      <c r="R12" s="72"/>
      <c r="S12" s="139" t="s">
        <v>11</v>
      </c>
      <c r="T12" s="140" t="s">
        <v>12</v>
      </c>
      <c r="U12" s="141" t="s">
        <v>13</v>
      </c>
      <c r="V12" s="142" t="s">
        <v>14</v>
      </c>
      <c r="W12" s="143" t="s">
        <v>15</v>
      </c>
      <c r="AF12" s="227" t="str">
        <f ca="1">IF(U106=144,CONCATENATE('3rd Place'!D43,'3rd Place'!D44,'3rd Place'!D45,'3rd Place'!D46,'3rd Place'!D47,'3rd Place'!D48,'3rd Place'!D49,'3rd Place'!D50,'3rd Place'!D51,'3rd Place'!D52,'3rd Place'!D53,'3rd Place'!D54,'3rd Place'!D55,'3rd Place'!D56,'3rd Place'!D57,'3rd Place'!D58,'3rd Place'!D59,'3rd Place'!D60,'3rd Place'!D61,'3rd Place'!D62,'3rd Place'!D63,'3rd Place'!D64,'3rd Place'!D65,'3rd Place'!D66),"ⓘ Confirmed once all scores have been predicted.")</f>
        <v>ⓘ Confirmed once all scores have been predicted.</v>
      </c>
      <c r="AG12" s="228"/>
      <c r="AH12" s="228"/>
      <c r="AI12" s="229"/>
      <c r="AJ12" s="56"/>
      <c r="AK12" s="56"/>
      <c r="AL12" s="56"/>
      <c r="AM12" s="59">
        <v>10</v>
      </c>
      <c r="AN12" s="59">
        <f t="shared" si="0"/>
        <v>0</v>
      </c>
      <c r="AO12" s="59">
        <f t="shared" si="1"/>
        <v>0</v>
      </c>
    </row>
    <row r="13" spans="2:44" ht="15.75" customHeight="1" x14ac:dyDescent="0.15">
      <c r="B13" s="179" t="s">
        <v>0</v>
      </c>
      <c r="C13" s="250"/>
      <c r="D13" s="250"/>
      <c r="E13" s="250"/>
      <c r="F13" s="250"/>
      <c r="H13" s="55">
        <v>2</v>
      </c>
      <c r="I13" s="134">
        <v>46185</v>
      </c>
      <c r="J13" s="150" t="str">
        <f>Teams!$A$3</f>
        <v>South Korea</v>
      </c>
      <c r="K13" s="153"/>
      <c r="L13" s="156"/>
      <c r="M13" s="131" t="str">
        <f>Teams!$A$4</f>
        <v>Czechia</v>
      </c>
      <c r="N13" s="74" t="str">
        <f t="shared" ref="N13:N17" si="2">IF(K13="","",IF(K13&gt;L13,3,IF(K13=L13,1,0)))</f>
        <v/>
      </c>
      <c r="O13" s="74" t="str">
        <f t="shared" ref="O13:O17" si="3">IF(L13="","",IF(L13&gt;K13,3,IF(L13=K13,1,0)))</f>
        <v/>
      </c>
      <c r="P13" s="72"/>
      <c r="Q13" s="75" t="s">
        <v>213</v>
      </c>
      <c r="R13" s="75" t="s">
        <v>127</v>
      </c>
      <c r="S13" s="136">
        <v>1</v>
      </c>
      <c r="T13" s="137" t="str" cm="1">
        <f t="array" aca="1" ref="T13" ca="1">_xlfn.XLOOKUP(R13,INDIRECT("'"&amp;$Q$11&amp;"'!C:C"),INDIRECT("'"&amp;$Q$11&amp;"'!E:E"))</f>
        <v>Mexico</v>
      </c>
      <c r="U13" s="71">
        <f ca="1">INDEX(INDIRECT("'"&amp;$Q$11&amp;"'!J:J"),MATCH(T13,INDIRECT("'"&amp;$Q$11&amp;"'!E:E"),0))</f>
        <v>0</v>
      </c>
      <c r="V13" s="71">
        <f ca="1">INDEX(INDIRECT("'"&amp;$Q$11&amp;"'!H3:H6"),MATCH(T13,INDIRECT("'"&amp;$Q$11&amp;"'!E3:E6"),0))</f>
        <v>0</v>
      </c>
      <c r="W13" s="138">
        <f ca="1">INDEX(INDIRECT("'"&amp;$Q$11&amp;"'!I3:I6"),MATCH(T13,INDIRECT("'"&amp;$Q$11&amp;"'!E3:E6"),0))</f>
        <v>0</v>
      </c>
      <c r="AF13" s="230"/>
      <c r="AG13" s="231"/>
      <c r="AH13" s="231"/>
      <c r="AI13" s="232"/>
      <c r="AJ13" s="56"/>
      <c r="AK13" s="56"/>
      <c r="AL13" s="56"/>
      <c r="AM13" s="59">
        <v>11</v>
      </c>
      <c r="AN13" s="59">
        <f t="shared" si="0"/>
        <v>0</v>
      </c>
      <c r="AO13" s="59">
        <f t="shared" si="1"/>
        <v>0</v>
      </c>
    </row>
    <row r="14" spans="2:44" ht="15.75" customHeight="1" x14ac:dyDescent="0.15">
      <c r="B14" s="179" t="s">
        <v>1</v>
      </c>
      <c r="C14" s="250"/>
      <c r="D14" s="250"/>
      <c r="E14" s="250"/>
      <c r="F14" s="250"/>
      <c r="H14" s="55">
        <v>25</v>
      </c>
      <c r="I14" s="134">
        <v>46191</v>
      </c>
      <c r="J14" s="150" t="str">
        <f>Teams!A4</f>
        <v>Czechia</v>
      </c>
      <c r="K14" s="153"/>
      <c r="L14" s="156"/>
      <c r="M14" s="131" t="str">
        <f>Teams!A2</f>
        <v>South Africa</v>
      </c>
      <c r="N14" s="74" t="str">
        <f t="shared" si="2"/>
        <v/>
      </c>
      <c r="O14" s="74" t="str">
        <f t="shared" si="3"/>
        <v/>
      </c>
      <c r="P14" s="72"/>
      <c r="Q14" s="75" t="s">
        <v>196</v>
      </c>
      <c r="R14" s="75" t="s">
        <v>420</v>
      </c>
      <c r="S14" s="136">
        <v>2</v>
      </c>
      <c r="T14" s="137" t="str" cm="1">
        <f t="array" aca="1" ref="T14" ca="1">_xlfn.XLOOKUP(R14,INDIRECT("'"&amp;$Q$11&amp;"'!C:C"),INDIRECT("'"&amp;$Q$11&amp;"'!E:E"))</f>
        <v>South Korea</v>
      </c>
      <c r="U14" s="71">
        <f ca="1">INDEX(INDIRECT("'"&amp;$Q$11&amp;"'!J:J"),MATCH(T14,INDIRECT("'"&amp;$Q$11&amp;"'!E:E"),0))</f>
        <v>0</v>
      </c>
      <c r="V14" s="71">
        <f ca="1">INDEX(INDIRECT("'"&amp;$Q$11&amp;"'!H3:H6"),MATCH(T14,INDIRECT("'"&amp;$Q$11&amp;"'!E3:E6"),0))</f>
        <v>0</v>
      </c>
      <c r="W14" s="138">
        <f ca="1">INDEX(INDIRECT("'"&amp;$Q$11&amp;"'!I3:I6"),MATCH(T14,INDIRECT("'"&amp;$Q$11&amp;"'!E3:E6"),0))</f>
        <v>0</v>
      </c>
      <c r="AF14" s="230"/>
      <c r="AG14" s="231"/>
      <c r="AH14" s="231"/>
      <c r="AI14" s="232"/>
      <c r="AJ14" s="56"/>
      <c r="AK14" s="56"/>
      <c r="AL14" s="56"/>
      <c r="AM14" s="59">
        <v>12</v>
      </c>
      <c r="AN14" s="59">
        <f t="shared" si="0"/>
        <v>0</v>
      </c>
      <c r="AO14" s="59">
        <f t="shared" si="1"/>
        <v>0</v>
      </c>
    </row>
    <row r="15" spans="2:44" ht="15.75" customHeight="1" x14ac:dyDescent="0.15">
      <c r="B15" s="57"/>
      <c r="C15" s="67"/>
      <c r="D15" s="67"/>
      <c r="E15" s="67"/>
      <c r="F15" s="67"/>
      <c r="H15" s="55">
        <v>28</v>
      </c>
      <c r="I15" s="134">
        <v>46192</v>
      </c>
      <c r="J15" s="150" t="str">
        <f>Teams!A1</f>
        <v>Mexico</v>
      </c>
      <c r="K15" s="153"/>
      <c r="L15" s="156"/>
      <c r="M15" s="131" t="str">
        <f>Teams!A3</f>
        <v>South Korea</v>
      </c>
      <c r="N15" s="74" t="str">
        <f t="shared" si="2"/>
        <v/>
      </c>
      <c r="O15" s="74" t="str">
        <f t="shared" si="3"/>
        <v/>
      </c>
      <c r="P15" s="72"/>
      <c r="Q15" s="72"/>
      <c r="R15" s="72" t="s">
        <v>74</v>
      </c>
      <c r="S15" s="136">
        <v>3</v>
      </c>
      <c r="T15" s="137" t="str" cm="1">
        <f t="array" aca="1" ref="T15" ca="1">_xlfn.XLOOKUP(R15,INDIRECT("'"&amp;$Q$11&amp;"'!C:C"),INDIRECT("'"&amp;$Q$11&amp;"'!E:E"))</f>
        <v>Czechia</v>
      </c>
      <c r="U15" s="71">
        <f ca="1">INDEX(INDIRECT("'"&amp;$Q$11&amp;"'!J:J"),MATCH(T15,INDIRECT("'"&amp;$Q$11&amp;"'!E:E"),0))</f>
        <v>0</v>
      </c>
      <c r="V15" s="71">
        <f ca="1">INDEX(INDIRECT("'"&amp;$Q$11&amp;"'!H3:H6"),MATCH(T15,INDIRECT("'"&amp;$Q$11&amp;"'!E3:E6"),0))</f>
        <v>0</v>
      </c>
      <c r="W15" s="138">
        <f ca="1">INDEX(INDIRECT("'"&amp;$Q$11&amp;"'!I3:I6"),MATCH(T15,INDIRECT("'"&amp;$Q$11&amp;"'!E3:E6"),0))</f>
        <v>0</v>
      </c>
      <c r="Y15" s="76" t="s">
        <v>69</v>
      </c>
      <c r="Z15" s="77" t="s">
        <v>74</v>
      </c>
      <c r="AA15" s="77" t="str">
        <f ca="1">T15</f>
        <v>Czechia</v>
      </c>
      <c r="AF15" s="230"/>
      <c r="AG15" s="231"/>
      <c r="AH15" s="231"/>
      <c r="AI15" s="232"/>
      <c r="AJ15" s="56"/>
      <c r="AK15" s="56"/>
      <c r="AL15" s="56"/>
      <c r="AM15" s="59">
        <v>13</v>
      </c>
      <c r="AN15" s="59">
        <f t="shared" si="0"/>
        <v>0</v>
      </c>
      <c r="AO15" s="59">
        <f t="shared" si="1"/>
        <v>0</v>
      </c>
    </row>
    <row r="16" spans="2:44" ht="15.75" customHeight="1" x14ac:dyDescent="0.15">
      <c r="B16" s="237" t="s">
        <v>508</v>
      </c>
      <c r="C16" s="237"/>
      <c r="D16" s="237"/>
      <c r="E16" s="237"/>
      <c r="F16" s="237"/>
      <c r="H16" s="55">
        <v>53</v>
      </c>
      <c r="I16" s="134">
        <v>46198</v>
      </c>
      <c r="J16" s="150" t="str">
        <f>Teams!$A$4</f>
        <v>Czechia</v>
      </c>
      <c r="K16" s="153"/>
      <c r="L16" s="156"/>
      <c r="M16" s="131" t="str">
        <f>Teams!$A$1</f>
        <v>Mexico</v>
      </c>
      <c r="N16" s="74" t="str">
        <f t="shared" si="2"/>
        <v/>
      </c>
      <c r="O16" s="74" t="str">
        <f t="shared" si="3"/>
        <v/>
      </c>
      <c r="P16" s="72"/>
      <c r="Q16" s="72"/>
      <c r="R16" s="72" t="s">
        <v>421</v>
      </c>
      <c r="S16" s="136">
        <v>4</v>
      </c>
      <c r="T16" s="137" t="str" cm="1">
        <f t="array" aca="1" ref="T16" ca="1">_xlfn.XLOOKUP(R16,INDIRECT("'"&amp;$Q$11&amp;"'!C:C"),INDIRECT("'"&amp;$Q$11&amp;"'!E:E"))</f>
        <v>South Africa</v>
      </c>
      <c r="U16" s="71">
        <f ca="1">INDEX(INDIRECT("'"&amp;$Q$11&amp;"'!J:J"),MATCH(T16,INDIRECT("'"&amp;$Q$11&amp;"'!E:E"),0))</f>
        <v>0</v>
      </c>
      <c r="V16" s="71">
        <f ca="1">INDEX(INDIRECT("'"&amp;$Q$11&amp;"'!H3:H6"),MATCH(T16,INDIRECT("'"&amp;$Q$11&amp;"'!E3:E6"),0))</f>
        <v>0</v>
      </c>
      <c r="W16" s="138">
        <f ca="1">INDEX(INDIRECT("'"&amp;$Q$11&amp;"'!I3:I6"),MATCH(T16,INDIRECT("'"&amp;$Q$11&amp;"'!E3:E6"),0))</f>
        <v>0</v>
      </c>
      <c r="AF16" s="281" t="str">
        <f ca="1">IF(U106=144,"plus best 3rd placed teams","")</f>
        <v/>
      </c>
      <c r="AG16" s="282"/>
      <c r="AH16" s="282"/>
      <c r="AI16" s="283"/>
      <c r="AJ16" s="56"/>
      <c r="AK16" s="56"/>
      <c r="AL16" s="56"/>
      <c r="AM16" s="59">
        <v>14</v>
      </c>
      <c r="AN16" s="59">
        <f t="shared" si="0"/>
        <v>0</v>
      </c>
      <c r="AO16" s="59">
        <f t="shared" si="1"/>
        <v>0</v>
      </c>
    </row>
    <row r="17" spans="2:41" ht="15.75" customHeight="1" x14ac:dyDescent="0.15">
      <c r="B17" s="238" t="s">
        <v>528</v>
      </c>
      <c r="C17" s="239"/>
      <c r="D17" s="239"/>
      <c r="E17" s="239"/>
      <c r="F17" s="240"/>
      <c r="H17" s="55">
        <v>54</v>
      </c>
      <c r="I17" s="135">
        <v>46198</v>
      </c>
      <c r="J17" s="151" t="str">
        <f>Teams!$A$2</f>
        <v>South Africa</v>
      </c>
      <c r="K17" s="154"/>
      <c r="L17" s="157"/>
      <c r="M17" s="132" t="str">
        <f>Teams!$A$3</f>
        <v>South Korea</v>
      </c>
      <c r="N17" s="74" t="str">
        <f t="shared" si="2"/>
        <v/>
      </c>
      <c r="O17" s="74" t="str">
        <f t="shared" si="3"/>
        <v/>
      </c>
      <c r="P17" s="72"/>
      <c r="Q17" s="72"/>
      <c r="R17" s="72"/>
      <c r="S17" s="144" t="s">
        <v>526</v>
      </c>
      <c r="T17" s="145"/>
      <c r="U17" s="146"/>
      <c r="V17" s="147"/>
      <c r="W17" s="148" t="str">
        <f ca="1">IF(SUM(U13:U16)=12,CONCATENATE(T13,", ",T14),"")</f>
        <v/>
      </c>
      <c r="X17" s="77" t="s">
        <v>69</v>
      </c>
      <c r="Y17" s="77">
        <f ca="1">SUM(U13:U16)</f>
        <v>0</v>
      </c>
      <c r="AF17" s="230" t="str">
        <f ca="1">IF(U106=144,CONCATENATE('3rd Place'!C32,'3rd Place'!C33,'3rd Place'!C34,'3rd Place'!C35,'3rd Place'!C36,'3rd Place'!C37,'3rd Place'!C38,"&amp; ",'3rd Place'!C39),"")</f>
        <v/>
      </c>
      <c r="AG17" s="231"/>
      <c r="AH17" s="231"/>
      <c r="AI17" s="232"/>
      <c r="AJ17" s="56"/>
      <c r="AK17" s="56"/>
      <c r="AL17" s="56"/>
      <c r="AM17" s="59">
        <v>15</v>
      </c>
      <c r="AN17" s="59">
        <f t="shared" si="0"/>
        <v>0</v>
      </c>
      <c r="AO17" s="59">
        <f t="shared" si="1"/>
        <v>0</v>
      </c>
    </row>
    <row r="18" spans="2:41" ht="15.75" customHeight="1" x14ac:dyDescent="0.15">
      <c r="B18" s="57"/>
      <c r="C18" s="67"/>
      <c r="D18" s="67"/>
      <c r="E18" s="67"/>
      <c r="F18" s="67"/>
      <c r="I18" s="72"/>
      <c r="J18" s="72"/>
      <c r="K18" s="71"/>
      <c r="L18" s="71"/>
      <c r="M18" s="72"/>
      <c r="N18" s="71"/>
      <c r="O18" s="71"/>
      <c r="P18" s="72"/>
      <c r="Q18" s="72"/>
      <c r="R18" s="72"/>
      <c r="S18" s="72"/>
      <c r="T18" s="72"/>
      <c r="U18" s="72"/>
      <c r="V18" s="72"/>
      <c r="W18" s="72"/>
      <c r="AF18" s="284"/>
      <c r="AG18" s="285"/>
      <c r="AH18" s="285"/>
      <c r="AI18" s="286"/>
      <c r="AM18" s="59">
        <v>16</v>
      </c>
      <c r="AN18" s="59">
        <f t="shared" si="0"/>
        <v>0</v>
      </c>
      <c r="AO18" s="59">
        <f t="shared" si="1"/>
        <v>0</v>
      </c>
    </row>
    <row r="19" spans="2:41" ht="15.75" customHeight="1" x14ac:dyDescent="0.15">
      <c r="B19" s="161"/>
      <c r="C19" s="162"/>
      <c r="D19" s="162"/>
      <c r="E19" s="162"/>
      <c r="F19" s="163"/>
      <c r="I19" s="68" t="s">
        <v>18</v>
      </c>
      <c r="J19" s="68"/>
      <c r="K19" s="69"/>
      <c r="L19" s="69"/>
      <c r="M19" s="70"/>
      <c r="N19" s="71" t="s">
        <v>9</v>
      </c>
      <c r="O19" s="71" t="s">
        <v>10</v>
      </c>
      <c r="P19" s="72"/>
      <c r="Q19" s="72" t="s">
        <v>496</v>
      </c>
      <c r="R19" s="72"/>
      <c r="S19" s="68" t="s">
        <v>50</v>
      </c>
      <c r="T19" s="69"/>
      <c r="U19" s="69"/>
      <c r="V19" s="69"/>
      <c r="W19" s="70"/>
      <c r="AF19" s="186"/>
      <c r="AG19" s="186"/>
      <c r="AH19" s="186"/>
      <c r="AI19" s="186"/>
      <c r="AM19" s="59">
        <v>17</v>
      </c>
      <c r="AN19" s="59">
        <f t="shared" si="0"/>
        <v>0</v>
      </c>
      <c r="AO19" s="59">
        <f t="shared" si="1"/>
        <v>0</v>
      </c>
    </row>
    <row r="20" spans="2:41" ht="15.75" customHeight="1" x14ac:dyDescent="0.2">
      <c r="B20" s="278" t="s">
        <v>59</v>
      </c>
      <c r="C20" s="279"/>
      <c r="D20" s="279"/>
      <c r="E20" s="279"/>
      <c r="F20" s="280"/>
      <c r="H20" s="55">
        <v>3</v>
      </c>
      <c r="I20" s="133">
        <v>46185</v>
      </c>
      <c r="J20" s="149" t="str">
        <f>Teams!$A$6</f>
        <v>Canada</v>
      </c>
      <c r="K20" s="152"/>
      <c r="L20" s="155"/>
      <c r="M20" s="130" t="str">
        <f>Teams!$A$7</f>
        <v>Bosnia and H.</v>
      </c>
      <c r="N20" s="74" t="str">
        <f>IF(K20="","",IF(K20&gt;L20,3,IF(K20=L20,1,0)))</f>
        <v/>
      </c>
      <c r="O20" s="74" t="str">
        <f>IF(L20="","",IF(L20&gt;K20,3,IF(L20=K20,1,0)))</f>
        <v/>
      </c>
      <c r="P20" s="72"/>
      <c r="Q20" s="72"/>
      <c r="R20" s="72"/>
      <c r="S20" s="139" t="s">
        <v>11</v>
      </c>
      <c r="T20" s="140" t="s">
        <v>12</v>
      </c>
      <c r="U20" s="141" t="s">
        <v>13</v>
      </c>
      <c r="V20" s="142" t="s">
        <v>14</v>
      </c>
      <c r="W20" s="143" t="s">
        <v>15</v>
      </c>
      <c r="AF20" s="226" t="s">
        <v>535</v>
      </c>
      <c r="AG20" s="226"/>
      <c r="AH20" s="226"/>
      <c r="AI20" s="226"/>
      <c r="AM20" s="59">
        <v>18</v>
      </c>
      <c r="AN20" s="59">
        <f t="shared" si="0"/>
        <v>0</v>
      </c>
      <c r="AO20" s="59">
        <f t="shared" si="1"/>
        <v>0</v>
      </c>
    </row>
    <row r="21" spans="2:41" ht="15.75" customHeight="1" x14ac:dyDescent="0.15">
      <c r="B21" s="287" t="s">
        <v>529</v>
      </c>
      <c r="C21" s="288"/>
      <c r="D21" s="288"/>
      <c r="E21" s="288"/>
      <c r="F21" s="289"/>
      <c r="H21" s="55">
        <v>8</v>
      </c>
      <c r="I21" s="134">
        <v>46186</v>
      </c>
      <c r="J21" s="150" t="str">
        <f>Teams!$A$8</f>
        <v>Qatar</v>
      </c>
      <c r="K21" s="153"/>
      <c r="L21" s="156"/>
      <c r="M21" s="131" t="str">
        <f>Teams!$A$9</f>
        <v>Switzerland</v>
      </c>
      <c r="N21" s="74" t="str">
        <f t="shared" ref="N21:N25" si="4">IF(K21="","",IF(K21&gt;L21,3,IF(K21=L21,1,0)))</f>
        <v/>
      </c>
      <c r="O21" s="74" t="str">
        <f t="shared" ref="O21:O25" si="5">IF(L21="","",IF(L21&gt;K21,3,IF(L21=K21,1,0)))</f>
        <v/>
      </c>
      <c r="P21" s="72"/>
      <c r="Q21" s="75" t="s">
        <v>221</v>
      </c>
      <c r="R21" s="75" t="s">
        <v>80</v>
      </c>
      <c r="S21" s="136">
        <v>1</v>
      </c>
      <c r="T21" s="137" t="str" cm="1">
        <f t="array" aca="1" ref="T21" ca="1">_xlfn.XLOOKUP(R21,INDIRECT("'"&amp;$Q$19&amp;"'!C:C"),INDIRECT("'"&amp;$Q$19&amp;"'!E:E"))</f>
        <v>Switzerland</v>
      </c>
      <c r="U21" s="71">
        <f ca="1">INDEX(INDIRECT("'"&amp;$Q$19&amp;"'!J:J"),MATCH(T21,INDIRECT("'"&amp;$Q$19&amp;"'!E:E"),0))</f>
        <v>0</v>
      </c>
      <c r="V21" s="71">
        <f ca="1">INDEX(INDIRECT("'"&amp;$Q$19&amp;"'!H3:H6"),MATCH(T21,INDIRECT("'"&amp;$Q$19&amp;"'!E3:E6"),0))</f>
        <v>0</v>
      </c>
      <c r="W21" s="138">
        <f ca="1">INDEX(INDIRECT("'"&amp;$Q$19&amp;"'!I3:I6"),MATCH(T21,INDIRECT("'"&amp;$Q$19&amp;"'!E3:E6"),0))</f>
        <v>0</v>
      </c>
      <c r="AM21" s="59">
        <v>19</v>
      </c>
      <c r="AN21" s="59">
        <f t="shared" si="0"/>
        <v>0</v>
      </c>
      <c r="AO21" s="59">
        <f t="shared" si="1"/>
        <v>0</v>
      </c>
    </row>
    <row r="22" spans="2:41" ht="15.75" customHeight="1" x14ac:dyDescent="0.15">
      <c r="B22" s="287"/>
      <c r="C22" s="288"/>
      <c r="D22" s="288"/>
      <c r="E22" s="288"/>
      <c r="F22" s="289"/>
      <c r="H22" s="55">
        <v>26</v>
      </c>
      <c r="I22" s="134">
        <v>46191</v>
      </c>
      <c r="J22" s="150" t="str">
        <f>Teams!A9</f>
        <v>Switzerland</v>
      </c>
      <c r="K22" s="153"/>
      <c r="L22" s="156"/>
      <c r="M22" s="131" t="str">
        <f>Teams!A7</f>
        <v>Bosnia and H.</v>
      </c>
      <c r="N22" s="74" t="str">
        <f t="shared" si="4"/>
        <v/>
      </c>
      <c r="O22" s="74" t="str">
        <f t="shared" si="5"/>
        <v/>
      </c>
      <c r="P22" s="72"/>
      <c r="Q22" s="75" t="s">
        <v>201</v>
      </c>
      <c r="R22" s="75" t="s">
        <v>422</v>
      </c>
      <c r="S22" s="136">
        <v>2</v>
      </c>
      <c r="T22" s="137" t="str" cm="1">
        <f t="array" aca="1" ref="T22" ca="1">_xlfn.XLOOKUP(R22,INDIRECT("'"&amp;$Q$19&amp;"'!C:C"),INDIRECT("'"&amp;$Q$19&amp;"'!E:E"))</f>
        <v>Canada</v>
      </c>
      <c r="U22" s="71">
        <f ca="1">INDEX(INDIRECT("'"&amp;$Q$19&amp;"'!J:J"),MATCH(T22,INDIRECT("'"&amp;$Q$19&amp;"'!E:E"),0))</f>
        <v>0</v>
      </c>
      <c r="V22" s="71">
        <f ca="1">INDEX(INDIRECT("'"&amp;$Q$19&amp;"'!H3:H6"),MATCH(T22,INDIRECT("'"&amp;$Q$19&amp;"'!E3:E6"),0))</f>
        <v>0</v>
      </c>
      <c r="W22" s="138">
        <f ca="1">INDEX(INDIRECT("'"&amp;$Q$19&amp;"'!I3:I6"),MATCH(T22,INDIRECT("'"&amp;$Q$19&amp;"'!E3:E6"),0))</f>
        <v>0</v>
      </c>
      <c r="AF22" s="212" t="s">
        <v>93</v>
      </c>
      <c r="AG22" s="213"/>
      <c r="AH22" s="213"/>
      <c r="AI22" s="214"/>
      <c r="AL22" s="78" t="e">
        <f ca="1">IF('3rd Place'!K31=0,"",'3rd Place'!K31)</f>
        <v>#N/A</v>
      </c>
      <c r="AM22" s="59">
        <v>20</v>
      </c>
      <c r="AN22" s="59">
        <f t="shared" si="0"/>
        <v>0</v>
      </c>
      <c r="AO22" s="59">
        <f t="shared" si="1"/>
        <v>0</v>
      </c>
    </row>
    <row r="23" spans="2:41" ht="15.75" customHeight="1" x14ac:dyDescent="0.15">
      <c r="B23" s="287"/>
      <c r="C23" s="288"/>
      <c r="D23" s="288"/>
      <c r="E23" s="288"/>
      <c r="F23" s="289"/>
      <c r="H23" s="55">
        <v>27</v>
      </c>
      <c r="I23" s="134">
        <v>46191</v>
      </c>
      <c r="J23" s="150" t="str">
        <f>Teams!$A$6</f>
        <v>Canada</v>
      </c>
      <c r="K23" s="153"/>
      <c r="L23" s="156"/>
      <c r="M23" s="131" t="str">
        <f>Teams!$A$8</f>
        <v>Qatar</v>
      </c>
      <c r="N23" s="74" t="str">
        <f t="shared" si="4"/>
        <v/>
      </c>
      <c r="O23" s="74" t="str">
        <f t="shared" si="5"/>
        <v/>
      </c>
      <c r="P23" s="72"/>
      <c r="Q23" s="72"/>
      <c r="R23" s="72" t="s">
        <v>76</v>
      </c>
      <c r="S23" s="136">
        <v>3</v>
      </c>
      <c r="T23" s="137" t="str" cm="1">
        <f t="array" aca="1" ref="T23" ca="1">_xlfn.XLOOKUP(R23,INDIRECT("'"&amp;$Q$19&amp;"'!C:C"),INDIRECT("'"&amp;$Q$19&amp;"'!E:E"))</f>
        <v>Qatar</v>
      </c>
      <c r="U23" s="71">
        <f ca="1">INDEX(INDIRECT("'"&amp;$Q$19&amp;"'!J:J"),MATCH(T23,INDIRECT("'"&amp;$Q$19&amp;"'!E:E"),0))</f>
        <v>0</v>
      </c>
      <c r="V23" s="71">
        <f ca="1">INDEX(INDIRECT("'"&amp;$Q$19&amp;"'!H3:H6"),MATCH(T23,INDIRECT("'"&amp;$Q$19&amp;"'!E3:E6"),0))</f>
        <v>0</v>
      </c>
      <c r="W23" s="138">
        <f ca="1">INDEX(INDIRECT("'"&amp;$Q$19&amp;"'!I3:I6"),MATCH(T23,INDIRECT("'"&amp;$Q$19&amp;"'!E3:E6"),0))</f>
        <v>0</v>
      </c>
      <c r="Y23" s="76" t="s">
        <v>70</v>
      </c>
      <c r="Z23" s="77" t="s">
        <v>76</v>
      </c>
      <c r="AA23" s="77" t="str">
        <f ca="1">T23</f>
        <v>Qatar</v>
      </c>
      <c r="AC23" s="79" t="s">
        <v>152</v>
      </c>
      <c r="AD23" s="79" t="s">
        <v>72</v>
      </c>
      <c r="AE23" s="79">
        <f t="shared" ref="AE23:AE38" ca="1" si="6">VLOOKUP(AD23,X:Y,2,0)</f>
        <v>0</v>
      </c>
      <c r="AF23" s="158" t="str">
        <f t="shared" ref="AF23:AF38" ca="1" si="7">IF(AE23&gt;11,VLOOKUP(AC23,$Q$13:$T$104,4,0),AC23)</f>
        <v>Winner Group E</v>
      </c>
      <c r="AG23" s="169"/>
      <c r="AH23" s="170"/>
      <c r="AI23" s="130" t="str">
        <f ca="1">IF(AK23&gt;143,INDEX('3rd Place'!$AO$3:$AV$497,MATCH('TACC Competition'!$AL$22,'3rd Place'!$T$3:$T$497,0),MATCH('TACC Competition'!AC23,'3rd Place'!$AO$2:$AV$2,0)),AL23)</f>
        <v>3rd Group A/B/C/D/F</v>
      </c>
      <c r="AJ23" s="76" t="e">
        <f ca="1">VLOOKUP(AI23,$T$13:$Y$105,6,0)</f>
        <v>#N/A</v>
      </c>
      <c r="AK23" s="76">
        <f ca="1">$U$106</f>
        <v>0</v>
      </c>
      <c r="AL23" s="80" t="s">
        <v>225</v>
      </c>
      <c r="AM23" s="59">
        <v>21</v>
      </c>
      <c r="AN23" s="59">
        <f t="shared" si="0"/>
        <v>0</v>
      </c>
      <c r="AO23" s="59">
        <f t="shared" si="1"/>
        <v>0</v>
      </c>
    </row>
    <row r="24" spans="2:41" ht="15.75" customHeight="1" x14ac:dyDescent="0.15">
      <c r="B24" s="287"/>
      <c r="C24" s="288"/>
      <c r="D24" s="288"/>
      <c r="E24" s="288"/>
      <c r="F24" s="289"/>
      <c r="H24" s="55">
        <v>51</v>
      </c>
      <c r="I24" s="134">
        <v>46197</v>
      </c>
      <c r="J24" s="150" t="str">
        <f>Teams!$A$9</f>
        <v>Switzerland</v>
      </c>
      <c r="K24" s="153"/>
      <c r="L24" s="156"/>
      <c r="M24" s="131" t="str">
        <f>Teams!$A$6</f>
        <v>Canada</v>
      </c>
      <c r="N24" s="74" t="str">
        <f t="shared" si="4"/>
        <v/>
      </c>
      <c r="O24" s="74" t="str">
        <f t="shared" si="5"/>
        <v/>
      </c>
      <c r="P24" s="72"/>
      <c r="Q24" s="72"/>
      <c r="R24" s="72" t="s">
        <v>423</v>
      </c>
      <c r="S24" s="136">
        <v>4</v>
      </c>
      <c r="T24" s="137" t="str" cm="1">
        <f t="array" aca="1" ref="T24" ca="1">_xlfn.XLOOKUP(R24,INDIRECT("'"&amp;$Q$19&amp;"'!C:C"),INDIRECT("'"&amp;$Q$19&amp;"'!E:E"))</f>
        <v>Bosnia and H.</v>
      </c>
      <c r="U24" s="71">
        <f ca="1">INDEX(INDIRECT("'"&amp;$Q$19&amp;"'!J:J"),MATCH(T24,INDIRECT("'"&amp;$Q$19&amp;"'!E:E"),0))</f>
        <v>0</v>
      </c>
      <c r="V24" s="71">
        <f ca="1">INDEX(INDIRECT("'"&amp;$Q$19&amp;"'!H3:H6"),MATCH(T24,INDIRECT("'"&amp;$Q$19&amp;"'!E3:E6"),0))</f>
        <v>0</v>
      </c>
      <c r="W24" s="138">
        <f ca="1">INDEX(INDIRECT("'"&amp;$Q$19&amp;"'!I3:I6"),MATCH(T24,INDIRECT("'"&amp;$Q$19&amp;"'!E3:E6"),0))</f>
        <v>0</v>
      </c>
      <c r="AC24" s="79" t="s">
        <v>195</v>
      </c>
      <c r="AD24" s="79" t="s">
        <v>134</v>
      </c>
      <c r="AE24" s="79">
        <f t="shared" ca="1" si="6"/>
        <v>0</v>
      </c>
      <c r="AF24" s="159" t="str">
        <f t="shared" ca="1" si="7"/>
        <v>Winner Group I</v>
      </c>
      <c r="AG24" s="171"/>
      <c r="AH24" s="172"/>
      <c r="AI24" s="131" t="str">
        <f ca="1">IF(AK24&gt;143,INDEX('3rd Place'!$AO$3:$AV$497,MATCH('TACC Competition'!$AL$22,'3rd Place'!$T$3:$T$497,0),MATCH('TACC Competition'!AC24,'3rd Place'!$AO$2:$AV$2,0)),AL24)</f>
        <v>3rd Group C/D/F/G/H</v>
      </c>
      <c r="AJ24" s="76" t="e">
        <f ca="1">VLOOKUP(AI24,$T$13:$Y$105,6,0)</f>
        <v>#N/A</v>
      </c>
      <c r="AK24" s="76">
        <f ca="1">$U$106</f>
        <v>0</v>
      </c>
      <c r="AL24" s="80" t="s">
        <v>202</v>
      </c>
      <c r="AM24" s="59">
        <v>22</v>
      </c>
      <c r="AN24" s="59">
        <f t="shared" si="0"/>
        <v>0</v>
      </c>
      <c r="AO24" s="59">
        <f t="shared" si="1"/>
        <v>0</v>
      </c>
    </row>
    <row r="25" spans="2:41" ht="15.75" customHeight="1" x14ac:dyDescent="0.15">
      <c r="B25" s="287"/>
      <c r="C25" s="288"/>
      <c r="D25" s="288"/>
      <c r="E25" s="288"/>
      <c r="F25" s="289"/>
      <c r="H25" s="55">
        <v>52</v>
      </c>
      <c r="I25" s="135">
        <v>46197</v>
      </c>
      <c r="J25" s="151" t="str">
        <f>Teams!$A$7</f>
        <v>Bosnia and H.</v>
      </c>
      <c r="K25" s="154"/>
      <c r="L25" s="157"/>
      <c r="M25" s="132" t="str">
        <f>Teams!$A$8</f>
        <v>Qatar</v>
      </c>
      <c r="N25" s="74" t="str">
        <f t="shared" si="4"/>
        <v/>
      </c>
      <c r="O25" s="74" t="str">
        <f t="shared" si="5"/>
        <v/>
      </c>
      <c r="P25" s="72"/>
      <c r="Q25" s="72"/>
      <c r="R25" s="72"/>
      <c r="S25" s="144" t="s">
        <v>526</v>
      </c>
      <c r="T25" s="145"/>
      <c r="U25" s="146"/>
      <c r="V25" s="147"/>
      <c r="W25" s="148" t="str">
        <f ca="1">IF(SUM(U21:U24)=12,CONCATENATE(T21,", ",T22),"")</f>
        <v/>
      </c>
      <c r="X25" s="77" t="s">
        <v>70</v>
      </c>
      <c r="Y25" s="77">
        <f ca="1">SUM(U21:U24)</f>
        <v>0</v>
      </c>
      <c r="AC25" s="79" t="s">
        <v>196</v>
      </c>
      <c r="AD25" s="79" t="s">
        <v>69</v>
      </c>
      <c r="AE25" s="79">
        <f t="shared" ca="1" si="6"/>
        <v>0</v>
      </c>
      <c r="AF25" s="159" t="str">
        <f t="shared" ca="1" si="7"/>
        <v>Runner-up Group A</v>
      </c>
      <c r="AG25" s="171"/>
      <c r="AH25" s="172"/>
      <c r="AI25" s="131" t="str">
        <f ca="1">IF(AK25&gt;11,VLOOKUP(AL25,$Q$13:$T$104,4,0),AL25)</f>
        <v>Runner-up Group B</v>
      </c>
      <c r="AJ25" s="77" t="s">
        <v>70</v>
      </c>
      <c r="AK25" s="77">
        <f ca="1">VLOOKUP(AJ25,X:Y,2,0)</f>
        <v>0</v>
      </c>
      <c r="AL25" s="80" t="s">
        <v>201</v>
      </c>
      <c r="AM25" s="59">
        <v>23</v>
      </c>
      <c r="AN25" s="59">
        <f t="shared" si="0"/>
        <v>0</v>
      </c>
      <c r="AO25" s="59">
        <f t="shared" si="1"/>
        <v>0</v>
      </c>
    </row>
    <row r="26" spans="2:41" ht="15.75" customHeight="1" x14ac:dyDescent="0.15">
      <c r="B26" s="287"/>
      <c r="C26" s="288"/>
      <c r="D26" s="288"/>
      <c r="E26" s="288"/>
      <c r="F26" s="289"/>
      <c r="I26" s="72"/>
      <c r="J26" s="72"/>
      <c r="K26" s="71"/>
      <c r="L26" s="71"/>
      <c r="M26" s="72"/>
      <c r="N26" s="71"/>
      <c r="O26" s="71"/>
      <c r="P26" s="72"/>
      <c r="Q26" s="72"/>
      <c r="R26" s="72"/>
      <c r="S26" s="72"/>
      <c r="T26" s="72"/>
      <c r="U26" s="72"/>
      <c r="V26" s="72"/>
      <c r="W26" s="72"/>
      <c r="AC26" s="79" t="s">
        <v>199</v>
      </c>
      <c r="AD26" s="79" t="s">
        <v>73</v>
      </c>
      <c r="AE26" s="79">
        <f t="shared" ca="1" si="6"/>
        <v>0</v>
      </c>
      <c r="AF26" s="159" t="str">
        <f t="shared" ca="1" si="7"/>
        <v>Winner Group F</v>
      </c>
      <c r="AG26" s="171"/>
      <c r="AH26" s="172"/>
      <c r="AI26" s="131" t="str">
        <f ca="1">IF(AK26&gt;11,VLOOKUP(AL26,$Q$13:$T$104,4,0),AL26)</f>
        <v>Runner-up Group C</v>
      </c>
      <c r="AJ26" s="77" t="s">
        <v>71</v>
      </c>
      <c r="AK26" s="77">
        <f ca="1">VLOOKUP(AJ26,X:Y,2,0)</f>
        <v>0</v>
      </c>
      <c r="AL26" s="80" t="s">
        <v>200</v>
      </c>
      <c r="AM26" s="59">
        <v>24</v>
      </c>
      <c r="AN26" s="59">
        <f t="shared" si="0"/>
        <v>0</v>
      </c>
      <c r="AO26" s="59">
        <f t="shared" si="1"/>
        <v>0</v>
      </c>
    </row>
    <row r="27" spans="2:41" ht="15.75" customHeight="1" x14ac:dyDescent="0.15">
      <c r="B27" s="287"/>
      <c r="C27" s="288"/>
      <c r="D27" s="288"/>
      <c r="E27" s="288"/>
      <c r="F27" s="289"/>
      <c r="I27" s="68" t="s">
        <v>19</v>
      </c>
      <c r="J27" s="68"/>
      <c r="K27" s="69"/>
      <c r="L27" s="69"/>
      <c r="M27" s="70"/>
      <c r="N27" s="71" t="s">
        <v>9</v>
      </c>
      <c r="O27" s="71" t="s">
        <v>10</v>
      </c>
      <c r="P27" s="72"/>
      <c r="Q27" s="72" t="s">
        <v>498</v>
      </c>
      <c r="R27" s="72"/>
      <c r="S27" s="68" t="s">
        <v>55</v>
      </c>
      <c r="T27" s="69"/>
      <c r="U27" s="69"/>
      <c r="V27" s="69"/>
      <c r="W27" s="70"/>
      <c r="AC27" s="79" t="s">
        <v>198</v>
      </c>
      <c r="AD27" s="79" t="s">
        <v>136</v>
      </c>
      <c r="AE27" s="79">
        <f t="shared" ca="1" si="6"/>
        <v>0</v>
      </c>
      <c r="AF27" s="159" t="str">
        <f t="shared" ca="1" si="7"/>
        <v>Runner-up Group K</v>
      </c>
      <c r="AG27" s="171"/>
      <c r="AH27" s="172"/>
      <c r="AI27" s="131" t="str">
        <f ca="1">IF(AK27&gt;11,VLOOKUP(AL27,$Q$13:$T$104,4,0),AL27)</f>
        <v>Runner-up Group L</v>
      </c>
      <c r="AJ27" s="77" t="s">
        <v>65</v>
      </c>
      <c r="AK27" s="77">
        <f ca="1">VLOOKUP(AJ27,X:Y,2,0)</f>
        <v>0</v>
      </c>
      <c r="AL27" s="80" t="s">
        <v>197</v>
      </c>
      <c r="AM27" s="59">
        <v>25</v>
      </c>
      <c r="AN27" s="59">
        <f t="shared" si="0"/>
        <v>0</v>
      </c>
      <c r="AO27" s="59">
        <f t="shared" si="1"/>
        <v>0</v>
      </c>
    </row>
    <row r="28" spans="2:41" ht="15.75" customHeight="1" x14ac:dyDescent="0.15">
      <c r="B28" s="287"/>
      <c r="C28" s="288"/>
      <c r="D28" s="288"/>
      <c r="E28" s="288"/>
      <c r="F28" s="289"/>
      <c r="H28" s="55">
        <v>7</v>
      </c>
      <c r="I28" s="133">
        <v>46186</v>
      </c>
      <c r="J28" s="149" t="str">
        <f>Teams!A11</f>
        <v>Brazil</v>
      </c>
      <c r="K28" s="152"/>
      <c r="L28" s="155"/>
      <c r="M28" s="130" t="str">
        <f>Teams!A12</f>
        <v>Morocco</v>
      </c>
      <c r="N28" s="74" t="str">
        <f>IF(K28="","",IF(K28&gt;L28,3,IF(K28=L28,1,0)))</f>
        <v/>
      </c>
      <c r="O28" s="74" t="str">
        <f>IF(L28="","",IF(L28&gt;K28,3,IF(L28=K28,1,0)))</f>
        <v/>
      </c>
      <c r="P28" s="72"/>
      <c r="Q28" s="72"/>
      <c r="R28" s="72"/>
      <c r="S28" s="139" t="s">
        <v>11</v>
      </c>
      <c r="T28" s="140" t="s">
        <v>12</v>
      </c>
      <c r="U28" s="141" t="s">
        <v>13</v>
      </c>
      <c r="V28" s="142" t="s">
        <v>14</v>
      </c>
      <c r="W28" s="143" t="s">
        <v>15</v>
      </c>
      <c r="AC28" s="79" t="s">
        <v>203</v>
      </c>
      <c r="AD28" s="79" t="s">
        <v>133</v>
      </c>
      <c r="AE28" s="79">
        <f t="shared" ca="1" si="6"/>
        <v>0</v>
      </c>
      <c r="AF28" s="159" t="str">
        <f t="shared" ca="1" si="7"/>
        <v>Winner Group H</v>
      </c>
      <c r="AG28" s="171"/>
      <c r="AH28" s="172"/>
      <c r="AI28" s="131" t="str">
        <f ca="1">IF(AK28&gt;11,VLOOKUP(AL28,$Q$13:$T$104,4,0),AL28)</f>
        <v>Runner-up Group J</v>
      </c>
      <c r="AJ28" s="77" t="s">
        <v>135</v>
      </c>
      <c r="AK28" s="77">
        <f ca="1">VLOOKUP(AJ28,X:Y,2,0)</f>
        <v>0</v>
      </c>
      <c r="AL28" s="80" t="s">
        <v>204</v>
      </c>
      <c r="AM28" s="59">
        <v>26</v>
      </c>
      <c r="AN28" s="59">
        <f t="shared" si="0"/>
        <v>0</v>
      </c>
      <c r="AO28" s="59">
        <f t="shared" si="1"/>
        <v>0</v>
      </c>
    </row>
    <row r="29" spans="2:41" ht="15.75" customHeight="1" x14ac:dyDescent="0.15">
      <c r="B29" s="290"/>
      <c r="C29" s="291"/>
      <c r="D29" s="291"/>
      <c r="E29" s="291"/>
      <c r="F29" s="292"/>
      <c r="H29" s="55">
        <v>5</v>
      </c>
      <c r="I29" s="134">
        <v>46187</v>
      </c>
      <c r="J29" s="150" t="str">
        <f>Teams!A14</f>
        <v>Haiti</v>
      </c>
      <c r="K29" s="153"/>
      <c r="L29" s="156"/>
      <c r="M29" s="131" t="str">
        <f>Teams!A13</f>
        <v>Scotland</v>
      </c>
      <c r="N29" s="74" t="str">
        <f t="shared" ref="N29:N33" si="8">IF(K29="","",IF(K29&gt;L29,3,IF(K29=L29,1,0)))</f>
        <v/>
      </c>
      <c r="O29" s="74" t="str">
        <f t="shared" ref="O29:O33" si="9">IF(L29="","",IF(L29&gt;K29,3,IF(L29=K29,1,0)))</f>
        <v/>
      </c>
      <c r="P29" s="72"/>
      <c r="Q29" s="75" t="s">
        <v>209</v>
      </c>
      <c r="R29" s="75" t="s">
        <v>424</v>
      </c>
      <c r="S29" s="136">
        <v>1</v>
      </c>
      <c r="T29" s="137" t="str" cm="1">
        <f t="array" aca="1" ref="T29" ca="1">_xlfn.XLOOKUP(R29,INDIRECT("'"&amp;$Q$27&amp;"'!C:C"),INDIRECT("'"&amp;$Q$27&amp;"'!E:E"))</f>
        <v>Brazil</v>
      </c>
      <c r="U29" s="71">
        <f ca="1">INDEX(INDIRECT("'"&amp;$Q$27&amp;"'!J:J"),MATCH(T29,INDIRECT("'"&amp;$Q$27&amp;"'!E:E"),0))</f>
        <v>0</v>
      </c>
      <c r="V29" s="71">
        <f ca="1">INDEX(INDIRECT("'"&amp;$Q$27&amp;"'!H3:H6"),MATCH(T29,INDIRECT("'"&amp;$Q$27&amp;"'!E3:E6"),0))</f>
        <v>0</v>
      </c>
      <c r="W29" s="138">
        <f ca="1">INDEX(INDIRECT("'"&amp;$Q$27&amp;"'!I3:I6"),MATCH(T29,INDIRECT("'"&amp;$Q$27&amp;"'!E3:E6"),0))</f>
        <v>0</v>
      </c>
      <c r="AC29" s="79" t="s">
        <v>205</v>
      </c>
      <c r="AD29" s="79" t="s">
        <v>64</v>
      </c>
      <c r="AE29" s="79">
        <f t="shared" ca="1" si="6"/>
        <v>0</v>
      </c>
      <c r="AF29" s="159" t="str">
        <f t="shared" ca="1" si="7"/>
        <v>Winner Group D</v>
      </c>
      <c r="AG29" s="171"/>
      <c r="AH29" s="172"/>
      <c r="AI29" s="131" t="str">
        <f ca="1">IF(AK29&gt;143,INDEX('3rd Place'!$AO$3:$AV$497,MATCH('TACC Competition'!$AL$22,'3rd Place'!$T$3:$T$497,0),MATCH('TACC Competition'!AC29,'3rd Place'!$AO$2:$AV$2,0)),AL29)</f>
        <v>3rd Group B/E/F/I/J</v>
      </c>
      <c r="AJ29" s="76" t="e">
        <f ca="1">VLOOKUP(AI29,$T$13:$Y$105,6,0)</f>
        <v>#N/A</v>
      </c>
      <c r="AK29" s="76">
        <f ca="1">$U$106</f>
        <v>0</v>
      </c>
      <c r="AL29" s="80" t="s">
        <v>206</v>
      </c>
      <c r="AM29" s="59">
        <v>27</v>
      </c>
      <c r="AN29" s="59">
        <f t="shared" si="0"/>
        <v>0</v>
      </c>
      <c r="AO29" s="59">
        <f t="shared" si="1"/>
        <v>0</v>
      </c>
    </row>
    <row r="30" spans="2:41" ht="15.75" customHeight="1" x14ac:dyDescent="0.15">
      <c r="B30" s="164"/>
      <c r="C30" s="180"/>
      <c r="D30" s="180"/>
      <c r="E30" s="180"/>
      <c r="F30" s="165"/>
      <c r="H30" s="55">
        <v>30</v>
      </c>
      <c r="I30" s="134">
        <v>46192</v>
      </c>
      <c r="J30" s="150" t="str">
        <f>Teams!A13</f>
        <v>Scotland</v>
      </c>
      <c r="K30" s="153"/>
      <c r="L30" s="156"/>
      <c r="M30" s="131" t="str">
        <f>Teams!A12</f>
        <v>Morocco</v>
      </c>
      <c r="N30" s="74" t="str">
        <f t="shared" si="8"/>
        <v/>
      </c>
      <c r="O30" s="74" t="str">
        <f t="shared" si="9"/>
        <v/>
      </c>
      <c r="P30" s="72"/>
      <c r="Q30" s="75" t="s">
        <v>200</v>
      </c>
      <c r="R30" s="75" t="s">
        <v>425</v>
      </c>
      <c r="S30" s="136">
        <v>2</v>
      </c>
      <c r="T30" s="137" t="str" cm="1">
        <f t="array" aca="1" ref="T30" ca="1">_xlfn.XLOOKUP(R30,INDIRECT("'"&amp;$Q$27&amp;"'!C:C"),INDIRECT("'"&amp;$Q$27&amp;"'!E:E"))</f>
        <v>Morocco</v>
      </c>
      <c r="U30" s="71">
        <f ca="1">INDEX(INDIRECT("'"&amp;$Q$27&amp;"'!J:J"),MATCH(T30,INDIRECT("'"&amp;$Q$27&amp;"'!E:E"),0))</f>
        <v>0</v>
      </c>
      <c r="V30" s="71">
        <f ca="1">INDEX(INDIRECT("'"&amp;$Q$27&amp;"'!H3:H6"),MATCH(T30,INDIRECT("'"&amp;$Q$27&amp;"'!E3:E6"),0))</f>
        <v>0</v>
      </c>
      <c r="W30" s="138">
        <f ca="1">INDEX(INDIRECT("'"&amp;$Q$27&amp;"'!I3:I6"),MATCH(T30,INDIRECT("'"&amp;$Q$27&amp;"'!E3:E6"),0))</f>
        <v>0</v>
      </c>
      <c r="AC30" s="79" t="s">
        <v>207</v>
      </c>
      <c r="AD30" s="79" t="s">
        <v>106</v>
      </c>
      <c r="AE30" s="79">
        <f t="shared" ca="1" si="6"/>
        <v>0</v>
      </c>
      <c r="AF30" s="159" t="str">
        <f t="shared" ca="1" si="7"/>
        <v>Winner Group G</v>
      </c>
      <c r="AG30" s="171"/>
      <c r="AH30" s="172"/>
      <c r="AI30" s="131" t="str">
        <f ca="1">IF(AK30&gt;143,INDEX('3rd Place'!$AO$3:$AV$497,MATCH('TACC Competition'!$AL$22,'3rd Place'!$T$3:$T$497,0),MATCH('TACC Competition'!AC30,'3rd Place'!$AO$2:$AV$2,0)),AL30)</f>
        <v>3rd Group A/E/H/I/J</v>
      </c>
      <c r="AJ30" s="76" t="e">
        <f ca="1">VLOOKUP(AI30,$T$13:$Y$105,6,0)</f>
        <v>#N/A</v>
      </c>
      <c r="AK30" s="76">
        <f ca="1">$U$106</f>
        <v>0</v>
      </c>
      <c r="AL30" s="80" t="s">
        <v>208</v>
      </c>
      <c r="AM30" s="59">
        <v>28</v>
      </c>
      <c r="AN30" s="59">
        <f t="shared" si="0"/>
        <v>0</v>
      </c>
      <c r="AO30" s="59">
        <f t="shared" si="1"/>
        <v>0</v>
      </c>
    </row>
    <row r="31" spans="2:41" ht="15.75" customHeight="1" x14ac:dyDescent="0.2">
      <c r="B31" s="278" t="s">
        <v>533</v>
      </c>
      <c r="C31" s="279"/>
      <c r="D31" s="279"/>
      <c r="E31" s="279"/>
      <c r="F31" s="280"/>
      <c r="H31" s="55">
        <v>29</v>
      </c>
      <c r="I31" s="134">
        <v>46193</v>
      </c>
      <c r="J31" s="150" t="str">
        <f>Teams!A11</f>
        <v>Brazil</v>
      </c>
      <c r="K31" s="153"/>
      <c r="L31" s="156"/>
      <c r="M31" s="131" t="str">
        <f>Teams!A14</f>
        <v>Haiti</v>
      </c>
      <c r="N31" s="74" t="str">
        <f t="shared" si="8"/>
        <v/>
      </c>
      <c r="O31" s="74" t="str">
        <f t="shared" si="9"/>
        <v/>
      </c>
      <c r="P31" s="72"/>
      <c r="Q31" s="72"/>
      <c r="R31" s="72" t="s">
        <v>77</v>
      </c>
      <c r="S31" s="136">
        <v>3</v>
      </c>
      <c r="T31" s="137" t="str" cm="1">
        <f t="array" aca="1" ref="T31" ca="1">_xlfn.XLOOKUP(R31,INDIRECT("'"&amp;$Q$27&amp;"'!C:C"),INDIRECT("'"&amp;$Q$27&amp;"'!E:E"))</f>
        <v>Scotland</v>
      </c>
      <c r="U31" s="71">
        <f ca="1">INDEX(INDIRECT("'"&amp;$Q$27&amp;"'!J:J"),MATCH(T31,INDIRECT("'"&amp;$Q$27&amp;"'!E:E"),0))</f>
        <v>0</v>
      </c>
      <c r="V31" s="71">
        <f ca="1">INDEX(INDIRECT("'"&amp;$Q$27&amp;"'!H3:H6"),MATCH(T31,INDIRECT("'"&amp;$Q$27&amp;"'!E3:E6"),0))</f>
        <v>0</v>
      </c>
      <c r="W31" s="138">
        <f ca="1">INDEX(INDIRECT("'"&amp;$Q$27&amp;"'!I3:I6"),MATCH(T31,INDIRECT("'"&amp;$Q$27&amp;"'!E3:E6"),0))</f>
        <v>0</v>
      </c>
      <c r="Y31" s="76" t="s">
        <v>71</v>
      </c>
      <c r="Z31" s="77" t="s">
        <v>77</v>
      </c>
      <c r="AA31" s="77" t="str">
        <f ca="1">T31</f>
        <v>Scotland</v>
      </c>
      <c r="AC31" s="79" t="s">
        <v>209</v>
      </c>
      <c r="AD31" s="79" t="s">
        <v>71</v>
      </c>
      <c r="AE31" s="79">
        <f t="shared" ca="1" si="6"/>
        <v>0</v>
      </c>
      <c r="AF31" s="159" t="str">
        <f t="shared" ca="1" si="7"/>
        <v>Winner Group C</v>
      </c>
      <c r="AG31" s="171"/>
      <c r="AH31" s="172"/>
      <c r="AI31" s="131" t="str">
        <f ca="1">IF(AK31&gt;11,VLOOKUP(AL31,$Q$13:$T$104,4,0),AL31)</f>
        <v>Runner-up Group F</v>
      </c>
      <c r="AJ31" s="77" t="s">
        <v>73</v>
      </c>
      <c r="AK31" s="77">
        <f ca="1">VLOOKUP(AJ31,X:Y,2,0)</f>
        <v>0</v>
      </c>
      <c r="AL31" s="80" t="s">
        <v>210</v>
      </c>
      <c r="AM31" s="59">
        <v>29</v>
      </c>
      <c r="AN31" s="59">
        <f t="shared" si="0"/>
        <v>0</v>
      </c>
      <c r="AO31" s="59">
        <f t="shared" si="1"/>
        <v>0</v>
      </c>
    </row>
    <row r="32" spans="2:41" ht="15.75" customHeight="1" x14ac:dyDescent="0.15">
      <c r="B32" s="208" t="s">
        <v>530</v>
      </c>
      <c r="C32" s="209"/>
      <c r="D32" s="209"/>
      <c r="E32" s="209"/>
      <c r="F32" s="210"/>
      <c r="H32" s="55">
        <v>49</v>
      </c>
      <c r="I32" s="134">
        <v>46197</v>
      </c>
      <c r="J32" s="150" t="str">
        <f>Teams!A13</f>
        <v>Scotland</v>
      </c>
      <c r="K32" s="153"/>
      <c r="L32" s="156"/>
      <c r="M32" s="131" t="str">
        <f>Teams!A11</f>
        <v>Brazil</v>
      </c>
      <c r="N32" s="74" t="str">
        <f t="shared" si="8"/>
        <v/>
      </c>
      <c r="O32" s="74" t="str">
        <f t="shared" si="9"/>
        <v/>
      </c>
      <c r="P32" s="72"/>
      <c r="Q32" s="72"/>
      <c r="R32" s="72" t="s">
        <v>426</v>
      </c>
      <c r="S32" s="136">
        <v>4</v>
      </c>
      <c r="T32" s="137" t="str" cm="1">
        <f t="array" aca="1" ref="T32" ca="1">_xlfn.XLOOKUP(R32,INDIRECT("'"&amp;$Q$27&amp;"'!C:C"),INDIRECT("'"&amp;$Q$27&amp;"'!E:E"))</f>
        <v>Haiti</v>
      </c>
      <c r="U32" s="71">
        <f ca="1">INDEX(INDIRECT("'"&amp;$Q$27&amp;"'!J:J"),MATCH(T32,INDIRECT("'"&amp;$Q$27&amp;"'!E:E"),0))</f>
        <v>0</v>
      </c>
      <c r="V32" s="71">
        <f ca="1">INDEX(INDIRECT("'"&amp;$Q$27&amp;"'!H3:H6"),MATCH(T32,INDIRECT("'"&amp;$Q$27&amp;"'!E3:E6"),0))</f>
        <v>0</v>
      </c>
      <c r="W32" s="138">
        <f ca="1">INDEX(INDIRECT("'"&amp;$Q$27&amp;"'!I3:I6"),MATCH(T32,INDIRECT("'"&amp;$Q$27&amp;"'!E3:E6"),0))</f>
        <v>0</v>
      </c>
      <c r="AC32" s="79" t="s">
        <v>211</v>
      </c>
      <c r="AD32" s="79" t="s">
        <v>72</v>
      </c>
      <c r="AE32" s="79">
        <f t="shared" ca="1" si="6"/>
        <v>0</v>
      </c>
      <c r="AF32" s="159" t="str">
        <f t="shared" ca="1" si="7"/>
        <v>Runner-up Group E</v>
      </c>
      <c r="AG32" s="171"/>
      <c r="AH32" s="172"/>
      <c r="AI32" s="131" t="str">
        <f ca="1">IF(AK32&gt;11,VLOOKUP(AL32,$Q$13:$T$104,4,0),AL32)</f>
        <v>Runner-up Group I</v>
      </c>
      <c r="AJ32" s="77" t="s">
        <v>134</v>
      </c>
      <c r="AK32" s="77">
        <f ca="1">VLOOKUP(AJ32,X:Y,2,0)</f>
        <v>0</v>
      </c>
      <c r="AL32" s="80" t="s">
        <v>212</v>
      </c>
      <c r="AM32" s="59">
        <v>30</v>
      </c>
      <c r="AN32" s="59">
        <f t="shared" si="0"/>
        <v>0</v>
      </c>
      <c r="AO32" s="59">
        <f t="shared" si="1"/>
        <v>0</v>
      </c>
    </row>
    <row r="33" spans="2:43" ht="15.75" customHeight="1" x14ac:dyDescent="0.15">
      <c r="B33" s="208"/>
      <c r="C33" s="209"/>
      <c r="D33" s="209"/>
      <c r="E33" s="209"/>
      <c r="F33" s="210"/>
      <c r="H33" s="55">
        <v>50</v>
      </c>
      <c r="I33" s="135">
        <v>46197</v>
      </c>
      <c r="J33" s="151" t="str">
        <f>Teams!A12</f>
        <v>Morocco</v>
      </c>
      <c r="K33" s="154"/>
      <c r="L33" s="157"/>
      <c r="M33" s="132" t="str">
        <f>Teams!A14</f>
        <v>Haiti</v>
      </c>
      <c r="N33" s="74" t="str">
        <f t="shared" si="8"/>
        <v/>
      </c>
      <c r="O33" s="74" t="str">
        <f t="shared" si="9"/>
        <v/>
      </c>
      <c r="P33" s="72"/>
      <c r="Q33" s="72"/>
      <c r="R33" s="72"/>
      <c r="S33" s="144" t="s">
        <v>526</v>
      </c>
      <c r="T33" s="145"/>
      <c r="U33" s="146"/>
      <c r="V33" s="147"/>
      <c r="W33" s="148" t="str">
        <f ca="1">IF(SUM(U29:U32)=12,CONCATENATE(T29,", ",T30),"")</f>
        <v/>
      </c>
      <c r="X33" s="77" t="s">
        <v>71</v>
      </c>
      <c r="Y33" s="77">
        <f ca="1">SUM(U29:U32)</f>
        <v>0</v>
      </c>
      <c r="AC33" s="79" t="s">
        <v>213</v>
      </c>
      <c r="AD33" s="79" t="s">
        <v>69</v>
      </c>
      <c r="AE33" s="79">
        <f t="shared" ca="1" si="6"/>
        <v>0</v>
      </c>
      <c r="AF33" s="159" t="str">
        <f t="shared" ca="1" si="7"/>
        <v>Winner Group A</v>
      </c>
      <c r="AG33" s="171"/>
      <c r="AH33" s="172"/>
      <c r="AI33" s="131" t="str">
        <f ca="1">IF(AK33&gt;143,INDEX('3rd Place'!$AO$3:$AV$497,MATCH('TACC Competition'!$AL$22,'3rd Place'!$T$3:$T$497,0),MATCH('TACC Competition'!AC33,'3rd Place'!$AO$2:$AV$2,0)),AL33)</f>
        <v>3rd Group C/E/F/H/I</v>
      </c>
      <c r="AJ33" s="76" t="e">
        <f ca="1">VLOOKUP(AI33,$T$13:$Y$105,6,0)</f>
        <v>#N/A</v>
      </c>
      <c r="AK33" s="76">
        <f ca="1">$U$106</f>
        <v>0</v>
      </c>
      <c r="AL33" s="80" t="s">
        <v>214</v>
      </c>
      <c r="AM33" s="59">
        <v>31</v>
      </c>
      <c r="AN33" s="59">
        <f t="shared" si="0"/>
        <v>0</v>
      </c>
      <c r="AO33" s="59">
        <f t="shared" si="1"/>
        <v>0</v>
      </c>
    </row>
    <row r="34" spans="2:43" ht="15.75" customHeight="1" x14ac:dyDescent="0.15">
      <c r="B34" s="208"/>
      <c r="C34" s="209"/>
      <c r="D34" s="209"/>
      <c r="E34" s="209"/>
      <c r="F34" s="210"/>
      <c r="I34" s="72"/>
      <c r="J34" s="72"/>
      <c r="K34" s="71"/>
      <c r="L34" s="71"/>
      <c r="M34" s="72"/>
      <c r="N34" s="71"/>
      <c r="O34" s="71"/>
      <c r="P34" s="72"/>
      <c r="Q34" s="72"/>
      <c r="R34" s="72"/>
      <c r="S34" s="72"/>
      <c r="T34" s="72"/>
      <c r="U34" s="72"/>
      <c r="V34" s="72"/>
      <c r="W34" s="72"/>
      <c r="AC34" s="79" t="s">
        <v>215</v>
      </c>
      <c r="AD34" s="79" t="s">
        <v>65</v>
      </c>
      <c r="AE34" s="79">
        <f t="shared" ca="1" si="6"/>
        <v>0</v>
      </c>
      <c r="AF34" s="159" t="str">
        <f t="shared" ca="1" si="7"/>
        <v>Winner Group L</v>
      </c>
      <c r="AG34" s="171"/>
      <c r="AH34" s="172"/>
      <c r="AI34" s="131" t="str">
        <f ca="1">IF(AK34&gt;143,INDEX('3rd Place'!$AO$3:$AV$497,MATCH('TACC Competition'!$AL$22,'3rd Place'!$T$3:$T$497,0),MATCH('TACC Competition'!AC34,'3rd Place'!$AO$2:$AV$2,0)),AL34)</f>
        <v>3rd Group E/H/I/J/K</v>
      </c>
      <c r="AJ34" s="76" t="e">
        <f ca="1">VLOOKUP(AI34,$T$13:$Y$105,6,0)</f>
        <v>#N/A</v>
      </c>
      <c r="AK34" s="76">
        <f ca="1">$U$106</f>
        <v>0</v>
      </c>
      <c r="AL34" s="80" t="s">
        <v>216</v>
      </c>
      <c r="AM34" s="59">
        <v>32</v>
      </c>
      <c r="AN34" s="59">
        <f t="shared" si="0"/>
        <v>0</v>
      </c>
      <c r="AO34" s="59">
        <f t="shared" si="1"/>
        <v>0</v>
      </c>
    </row>
    <row r="35" spans="2:43" ht="15.75" customHeight="1" x14ac:dyDescent="0.15">
      <c r="B35" s="208"/>
      <c r="C35" s="209"/>
      <c r="D35" s="209"/>
      <c r="E35" s="209"/>
      <c r="F35" s="210"/>
      <c r="I35" s="68" t="s">
        <v>20</v>
      </c>
      <c r="J35" s="68"/>
      <c r="K35" s="69"/>
      <c r="L35" s="69"/>
      <c r="M35" s="70"/>
      <c r="N35" s="71" t="s">
        <v>9</v>
      </c>
      <c r="O35" s="71" t="s">
        <v>10</v>
      </c>
      <c r="P35" s="72"/>
      <c r="Q35" s="72" t="s">
        <v>499</v>
      </c>
      <c r="R35" s="72"/>
      <c r="S35" s="68" t="s">
        <v>54</v>
      </c>
      <c r="T35" s="69"/>
      <c r="U35" s="69"/>
      <c r="V35" s="69"/>
      <c r="W35" s="70"/>
      <c r="AC35" s="79" t="s">
        <v>217</v>
      </c>
      <c r="AD35" s="79" t="s">
        <v>135</v>
      </c>
      <c r="AE35" s="79">
        <f t="shared" ca="1" si="6"/>
        <v>0</v>
      </c>
      <c r="AF35" s="159" t="str">
        <f t="shared" ca="1" si="7"/>
        <v>Winner Group J</v>
      </c>
      <c r="AG35" s="171"/>
      <c r="AH35" s="172"/>
      <c r="AI35" s="131" t="str">
        <f ca="1">IF(AK35&gt;11,VLOOKUP(AL35,$Q$13:$T$104,4,0),AL35)</f>
        <v>Runner-up Group H</v>
      </c>
      <c r="AJ35" s="77" t="s">
        <v>133</v>
      </c>
      <c r="AK35" s="77">
        <f ca="1">VLOOKUP(AJ35,X:Y,2,0)</f>
        <v>0</v>
      </c>
      <c r="AL35" s="80" t="s">
        <v>218</v>
      </c>
      <c r="AM35" s="59">
        <v>33</v>
      </c>
      <c r="AN35" s="59">
        <f t="shared" si="0"/>
        <v>0</v>
      </c>
      <c r="AO35" s="59">
        <f t="shared" si="1"/>
        <v>0</v>
      </c>
    </row>
    <row r="36" spans="2:43" ht="15.75" customHeight="1" x14ac:dyDescent="0.15">
      <c r="B36" s="208"/>
      <c r="C36" s="209"/>
      <c r="D36" s="209"/>
      <c r="E36" s="209"/>
      <c r="F36" s="210"/>
      <c r="H36" s="55">
        <v>4</v>
      </c>
      <c r="I36" s="133">
        <v>46186</v>
      </c>
      <c r="J36" s="149" t="str">
        <f>Teams!A16</f>
        <v>USA</v>
      </c>
      <c r="K36" s="152"/>
      <c r="L36" s="155"/>
      <c r="M36" s="130" t="str">
        <f>Teams!A17</f>
        <v>Paraguay</v>
      </c>
      <c r="N36" s="74" t="str">
        <f>IF(K36="","",IF(K36&gt;L36,3,IF(K36=L36,1,0)))</f>
        <v/>
      </c>
      <c r="O36" s="74" t="str">
        <f>IF(L36="","",IF(L36&gt;K36,3,IF(L36=K36,1,0)))</f>
        <v/>
      </c>
      <c r="P36" s="72"/>
      <c r="Q36" s="72"/>
      <c r="R36" s="72"/>
      <c r="S36" s="139" t="s">
        <v>11</v>
      </c>
      <c r="T36" s="140" t="s">
        <v>12</v>
      </c>
      <c r="U36" s="141" t="s">
        <v>13</v>
      </c>
      <c r="V36" s="142" t="s">
        <v>14</v>
      </c>
      <c r="W36" s="143" t="s">
        <v>15</v>
      </c>
      <c r="AC36" s="79" t="s">
        <v>219</v>
      </c>
      <c r="AD36" s="79" t="s">
        <v>64</v>
      </c>
      <c r="AE36" s="79">
        <f t="shared" ca="1" si="6"/>
        <v>0</v>
      </c>
      <c r="AF36" s="159" t="str">
        <f t="shared" ca="1" si="7"/>
        <v>Runner-up Group D</v>
      </c>
      <c r="AG36" s="171"/>
      <c r="AH36" s="172"/>
      <c r="AI36" s="131" t="str">
        <f ca="1">IF(AK36&gt;11,VLOOKUP(AL36,$Q$13:$T$104,4,0),AL36)</f>
        <v>Runner-up Group G</v>
      </c>
      <c r="AJ36" s="77" t="s">
        <v>106</v>
      </c>
      <c r="AK36" s="77">
        <f ca="1">VLOOKUP(AJ36,X:Y,2,0)</f>
        <v>0</v>
      </c>
      <c r="AL36" s="80" t="s">
        <v>220</v>
      </c>
      <c r="AM36" s="59">
        <v>34</v>
      </c>
      <c r="AN36" s="59">
        <f t="shared" si="0"/>
        <v>0</v>
      </c>
      <c r="AO36" s="59">
        <f t="shared" si="1"/>
        <v>0</v>
      </c>
    </row>
    <row r="37" spans="2:43" ht="15.75" customHeight="1" x14ac:dyDescent="0.15">
      <c r="B37" s="208"/>
      <c r="C37" s="209"/>
      <c r="D37" s="209"/>
      <c r="E37" s="209"/>
      <c r="F37" s="210"/>
      <c r="H37" s="55">
        <v>6</v>
      </c>
      <c r="I37" s="134">
        <v>46187</v>
      </c>
      <c r="J37" s="150" t="str">
        <f>Teams!A18</f>
        <v>Australia</v>
      </c>
      <c r="K37" s="153"/>
      <c r="L37" s="156"/>
      <c r="M37" s="131" t="str">
        <f>Teams!A19</f>
        <v>Turkiye</v>
      </c>
      <c r="N37" s="74" t="str">
        <f t="shared" ref="N37:N41" si="10">IF(K37="","",IF(K37&gt;L37,3,IF(K37=L37,1,0)))</f>
        <v/>
      </c>
      <c r="O37" s="74" t="str">
        <f t="shared" ref="O37:O41" si="11">IF(L37="","",IF(L37&gt;K37,3,IF(L37=K37,1,0)))</f>
        <v/>
      </c>
      <c r="P37" s="72"/>
      <c r="Q37" s="75" t="s">
        <v>205</v>
      </c>
      <c r="R37" s="75" t="s">
        <v>128</v>
      </c>
      <c r="S37" s="136">
        <v>1</v>
      </c>
      <c r="T37" s="137" t="str" cm="1">
        <f t="array" aca="1" ref="T37" ca="1">_xlfn.XLOOKUP(R37,INDIRECT("'"&amp;$Q$35&amp;"'!C:C"),INDIRECT("'"&amp;$Q$35&amp;"'!E:E"))</f>
        <v>USA</v>
      </c>
      <c r="U37" s="71">
        <f ca="1">INDEX(INDIRECT("'"&amp;$Q$35&amp;"'!J:J"),MATCH(T37,INDIRECT("'"&amp;$Q$35&amp;"'!E:E"),0))</f>
        <v>0</v>
      </c>
      <c r="V37" s="71">
        <f ca="1">INDEX(INDIRECT("'"&amp;$Q$35&amp;"'!H3:H6"),MATCH(T37,INDIRECT("'"&amp;$Q$35&amp;"'!E3:E6"),0))</f>
        <v>0</v>
      </c>
      <c r="W37" s="138">
        <f ca="1">INDEX(INDIRECT("'"&amp;$Q$35&amp;"'!I3:I6"),MATCH(T37,INDIRECT("'"&amp;$Q$35&amp;"'!E3:E6"),0))</f>
        <v>0</v>
      </c>
      <c r="AC37" s="79" t="s">
        <v>221</v>
      </c>
      <c r="AD37" s="79" t="s">
        <v>70</v>
      </c>
      <c r="AE37" s="79">
        <f t="shared" ca="1" si="6"/>
        <v>0</v>
      </c>
      <c r="AF37" s="159" t="str">
        <f t="shared" ca="1" si="7"/>
        <v>Winner Group B</v>
      </c>
      <c r="AG37" s="171"/>
      <c r="AH37" s="172"/>
      <c r="AI37" s="131" t="str">
        <f ca="1">IF(AK37&gt;143,INDEX('3rd Place'!$AO$3:$AV$497,MATCH('TACC Competition'!$AL$22,'3rd Place'!$T$3:$T$497,0),MATCH('TACC Competition'!AC37,'3rd Place'!$AO$2:$AV$2,0)),AL37)</f>
        <v>3rd Group E/F/G/I/J</v>
      </c>
      <c r="AJ37" s="76" t="e">
        <f ca="1">VLOOKUP(AI37,$T$13:$Y$105,6,0)</f>
        <v>#N/A</v>
      </c>
      <c r="AK37" s="76">
        <f ca="1">$U$106</f>
        <v>0</v>
      </c>
      <c r="AL37" s="80" t="s">
        <v>222</v>
      </c>
      <c r="AM37" s="59">
        <v>35</v>
      </c>
      <c r="AN37" s="59">
        <f t="shared" si="0"/>
        <v>0</v>
      </c>
      <c r="AO37" s="59">
        <f t="shared" si="1"/>
        <v>0</v>
      </c>
    </row>
    <row r="38" spans="2:43" ht="15.75" customHeight="1" x14ac:dyDescent="0.15">
      <c r="B38" s="208"/>
      <c r="C38" s="209"/>
      <c r="D38" s="209"/>
      <c r="E38" s="209"/>
      <c r="F38" s="210"/>
      <c r="H38" s="55">
        <v>32</v>
      </c>
      <c r="I38" s="134">
        <v>46192</v>
      </c>
      <c r="J38" s="150" t="str">
        <f>Teams!A16</f>
        <v>USA</v>
      </c>
      <c r="K38" s="153"/>
      <c r="L38" s="156"/>
      <c r="M38" s="131" t="str">
        <f>Teams!A18</f>
        <v>Australia</v>
      </c>
      <c r="N38" s="74" t="str">
        <f t="shared" si="10"/>
        <v/>
      </c>
      <c r="O38" s="74" t="str">
        <f t="shared" si="11"/>
        <v/>
      </c>
      <c r="P38" s="72"/>
      <c r="Q38" s="75" t="s">
        <v>219</v>
      </c>
      <c r="R38" s="75" t="s">
        <v>427</v>
      </c>
      <c r="S38" s="136">
        <v>2</v>
      </c>
      <c r="T38" s="137" t="str" cm="1">
        <f t="array" aca="1" ref="T38" ca="1">_xlfn.XLOOKUP(R38,INDIRECT("'"&amp;$Q$35&amp;"'!C:C"),INDIRECT("'"&amp;$Q$35&amp;"'!E:E"))</f>
        <v>Australia</v>
      </c>
      <c r="U38" s="71">
        <f ca="1">INDEX(INDIRECT("'"&amp;$Q$35&amp;"'!J:J"),MATCH(T38,INDIRECT("'"&amp;$Q$35&amp;"'!E:E"),0))</f>
        <v>0</v>
      </c>
      <c r="V38" s="71">
        <f ca="1">INDEX(INDIRECT("'"&amp;$Q$35&amp;"'!H3:H6"),MATCH(T38,INDIRECT("'"&amp;$Q$35&amp;"'!E3:E6"),0))</f>
        <v>0</v>
      </c>
      <c r="W38" s="138">
        <f ca="1">INDEX(INDIRECT("'"&amp;$Q$35&amp;"'!I3:I6"),MATCH(T38,INDIRECT("'"&amp;$Q$35&amp;"'!E3:E6"),0))</f>
        <v>0</v>
      </c>
      <c r="AC38" s="79" t="s">
        <v>223</v>
      </c>
      <c r="AD38" s="79" t="s">
        <v>136</v>
      </c>
      <c r="AE38" s="79">
        <f t="shared" ca="1" si="6"/>
        <v>0</v>
      </c>
      <c r="AF38" s="160" t="str">
        <f t="shared" ca="1" si="7"/>
        <v>Winner Group K</v>
      </c>
      <c r="AG38" s="173"/>
      <c r="AH38" s="174"/>
      <c r="AI38" s="132" t="str">
        <f ca="1">IF(AK38&gt;143,INDEX('3rd Place'!$AO$3:$AV$497,MATCH('TACC Competition'!$AL$22,'3rd Place'!$T$3:$T$497,0),MATCH('TACC Competition'!AC38,'3rd Place'!$AO$2:$AV$2,0)),AL38)</f>
        <v>3rd Group D/E/I/J/L</v>
      </c>
      <c r="AJ38" s="76" t="e">
        <f ca="1">VLOOKUP(AI38,$T$13:$Y$105,6,0)</f>
        <v>#N/A</v>
      </c>
      <c r="AK38" s="76">
        <f ca="1">$U$106</f>
        <v>0</v>
      </c>
      <c r="AL38" s="80" t="s">
        <v>224</v>
      </c>
      <c r="AM38" s="59">
        <v>36</v>
      </c>
      <c r="AN38" s="59">
        <f t="shared" si="0"/>
        <v>0</v>
      </c>
      <c r="AO38" s="59">
        <f t="shared" si="1"/>
        <v>0</v>
      </c>
    </row>
    <row r="39" spans="2:43" ht="15.75" customHeight="1" x14ac:dyDescent="0.15">
      <c r="B39" s="269"/>
      <c r="C39" s="270"/>
      <c r="D39" s="270"/>
      <c r="E39" s="270"/>
      <c r="F39" s="271"/>
      <c r="H39" s="55">
        <v>31</v>
      </c>
      <c r="I39" s="134">
        <v>46193</v>
      </c>
      <c r="J39" s="150" t="str">
        <f>Teams!A19</f>
        <v>Turkiye</v>
      </c>
      <c r="K39" s="153"/>
      <c r="L39" s="156"/>
      <c r="M39" s="131" t="str">
        <f>Teams!A17</f>
        <v>Paraguay</v>
      </c>
      <c r="N39" s="74" t="str">
        <f t="shared" si="10"/>
        <v/>
      </c>
      <c r="O39" s="74" t="str">
        <f t="shared" si="11"/>
        <v/>
      </c>
      <c r="P39" s="72"/>
      <c r="Q39" s="72"/>
      <c r="R39" s="72" t="s">
        <v>75</v>
      </c>
      <c r="S39" s="136">
        <v>3</v>
      </c>
      <c r="T39" s="137" t="str" cm="1">
        <f t="array" aca="1" ref="T39" ca="1">_xlfn.XLOOKUP(R39,INDIRECT("'"&amp;$Q$35&amp;"'!C:C"),INDIRECT("'"&amp;$Q$35&amp;"'!E:E"))</f>
        <v>Turkiye</v>
      </c>
      <c r="U39" s="71">
        <f ca="1">INDEX(INDIRECT("'"&amp;$Q$35&amp;"'!J:J"),MATCH(T39,INDIRECT("'"&amp;$Q$35&amp;"'!E:E"),0))</f>
        <v>0</v>
      </c>
      <c r="V39" s="71">
        <f ca="1">INDEX(INDIRECT("'"&amp;$Q$35&amp;"'!H3:H6"),MATCH(T39,INDIRECT("'"&amp;$Q$35&amp;"'!E3:E6"),0))</f>
        <v>0</v>
      </c>
      <c r="W39" s="138">
        <f ca="1">INDEX(INDIRECT("'"&amp;$Q$35&amp;"'!I3:I6"),MATCH(T39,INDIRECT("'"&amp;$Q$35&amp;"'!E3:E6"),0))</f>
        <v>0</v>
      </c>
      <c r="Y39" s="76" t="s">
        <v>64</v>
      </c>
      <c r="Z39" s="77" t="s">
        <v>75</v>
      </c>
      <c r="AA39" s="77" t="str">
        <f ca="1">T39</f>
        <v>Turkiye</v>
      </c>
      <c r="AM39" s="59">
        <v>37</v>
      </c>
      <c r="AN39" s="59">
        <f t="shared" si="0"/>
        <v>0</v>
      </c>
      <c r="AO39" s="59">
        <f t="shared" si="1"/>
        <v>0</v>
      </c>
    </row>
    <row r="40" spans="2:43" ht="15.75" customHeight="1" x14ac:dyDescent="0.15">
      <c r="B40" s="164"/>
      <c r="C40" s="180"/>
      <c r="D40" s="180"/>
      <c r="E40" s="180"/>
      <c r="F40" s="165"/>
      <c r="H40" s="55">
        <v>59</v>
      </c>
      <c r="I40" s="134">
        <v>46199</v>
      </c>
      <c r="J40" s="150" t="str">
        <f>Teams!A19</f>
        <v>Turkiye</v>
      </c>
      <c r="K40" s="153"/>
      <c r="L40" s="156"/>
      <c r="M40" s="131" t="str">
        <f>Teams!A16</f>
        <v>USA</v>
      </c>
      <c r="N40" s="74" t="str">
        <f t="shared" si="10"/>
        <v/>
      </c>
      <c r="O40" s="74" t="str">
        <f t="shared" si="11"/>
        <v/>
      </c>
      <c r="P40" s="72"/>
      <c r="Q40" s="72"/>
      <c r="R40" s="72" t="s">
        <v>428</v>
      </c>
      <c r="S40" s="136">
        <v>4</v>
      </c>
      <c r="T40" s="137" t="str" cm="1">
        <f t="array" aca="1" ref="T40" ca="1">_xlfn.XLOOKUP(R40,INDIRECT("'"&amp;$Q$35&amp;"'!C:C"),INDIRECT("'"&amp;$Q$35&amp;"'!E:E"))</f>
        <v>Paraguay</v>
      </c>
      <c r="U40" s="71">
        <f ca="1">INDEX(INDIRECT("'"&amp;$Q$35&amp;"'!J:J"),MATCH(T40,INDIRECT("'"&amp;$Q$35&amp;"'!E:E"),0))</f>
        <v>0</v>
      </c>
      <c r="V40" s="71">
        <f ca="1">INDEX(INDIRECT("'"&amp;$Q$35&amp;"'!H3:H6"),MATCH(T40,INDIRECT("'"&amp;$Q$35&amp;"'!E3:E6"),0))</f>
        <v>0</v>
      </c>
      <c r="W40" s="138">
        <f ca="1">INDEX(INDIRECT("'"&amp;$Q$35&amp;"'!I3:I6"),MATCH(T40,INDIRECT("'"&amp;$Q$35&amp;"'!E3:E6"),0))</f>
        <v>0</v>
      </c>
      <c r="AF40" s="212" t="s">
        <v>56</v>
      </c>
      <c r="AG40" s="213"/>
      <c r="AH40" s="213"/>
      <c r="AI40" s="214"/>
      <c r="AM40" s="59">
        <v>38</v>
      </c>
      <c r="AN40" s="59">
        <f t="shared" si="0"/>
        <v>0</v>
      </c>
      <c r="AO40" s="59">
        <f t="shared" si="1"/>
        <v>0</v>
      </c>
    </row>
    <row r="41" spans="2:43" ht="15.75" customHeight="1" x14ac:dyDescent="0.2">
      <c r="B41" s="278" t="s">
        <v>532</v>
      </c>
      <c r="C41" s="279"/>
      <c r="D41" s="279"/>
      <c r="E41" s="279"/>
      <c r="F41" s="280"/>
      <c r="H41" s="55">
        <v>60</v>
      </c>
      <c r="I41" s="135">
        <v>46199</v>
      </c>
      <c r="J41" s="151" t="str">
        <f>Teams!A17</f>
        <v>Paraguay</v>
      </c>
      <c r="K41" s="154"/>
      <c r="L41" s="157"/>
      <c r="M41" s="132" t="str">
        <f>Teams!A18</f>
        <v>Australia</v>
      </c>
      <c r="N41" s="74" t="str">
        <f t="shared" si="10"/>
        <v/>
      </c>
      <c r="O41" s="74" t="str">
        <f t="shared" si="11"/>
        <v/>
      </c>
      <c r="P41" s="72"/>
      <c r="Q41" s="72"/>
      <c r="R41" s="72"/>
      <c r="S41" s="144" t="s">
        <v>526</v>
      </c>
      <c r="T41" s="145"/>
      <c r="U41" s="146"/>
      <c r="V41" s="147"/>
      <c r="W41" s="148" t="str">
        <f ca="1">IF(SUM(U37:U40)=12,CONCATENATE(T37,", ",T38),"")</f>
        <v/>
      </c>
      <c r="X41" s="77" t="s">
        <v>64</v>
      </c>
      <c r="Y41" s="77">
        <f ca="1">SUM(U37:U40)</f>
        <v>0</v>
      </c>
      <c r="AC41" s="79" t="s">
        <v>383</v>
      </c>
      <c r="AF41" s="158" t="str">
        <f>IF(AG23=AH23,AC41,IF(AG23="x",AF23,IF(AH23="x",AI23,AC41)))</f>
        <v>Winner R32 (1)</v>
      </c>
      <c r="AG41" s="169"/>
      <c r="AH41" s="170"/>
      <c r="AI41" s="130" t="str">
        <f>IF(AG24=AH24,AL41,IF(AG24="x",AF24,IF(AH24="x",AI24,AL41)))</f>
        <v>Winner R32 (2)</v>
      </c>
      <c r="AL41" s="81" t="s">
        <v>384</v>
      </c>
      <c r="AM41" s="59">
        <v>39</v>
      </c>
      <c r="AN41" s="59">
        <f t="shared" si="0"/>
        <v>0</v>
      </c>
      <c r="AO41" s="59">
        <f t="shared" si="1"/>
        <v>0</v>
      </c>
    </row>
    <row r="42" spans="2:43" ht="15.75" customHeight="1" x14ac:dyDescent="0.15">
      <c r="B42" s="208" t="s">
        <v>554</v>
      </c>
      <c r="C42" s="209"/>
      <c r="D42" s="209"/>
      <c r="E42" s="209"/>
      <c r="F42" s="210"/>
      <c r="I42" s="72"/>
      <c r="J42" s="72"/>
      <c r="K42" s="71"/>
      <c r="L42" s="71"/>
      <c r="M42" s="72"/>
      <c r="N42" s="71"/>
      <c r="O42" s="71"/>
      <c r="P42" s="72"/>
      <c r="Q42" s="72"/>
      <c r="R42" s="72"/>
      <c r="S42" s="72"/>
      <c r="T42" s="72"/>
      <c r="U42" s="72"/>
      <c r="V42" s="72"/>
      <c r="W42" s="72"/>
      <c r="AC42" s="79" t="s">
        <v>385</v>
      </c>
      <c r="AF42" s="159" t="str">
        <f>IF(AG25=AH25,AC42,IF(AG25="x",AF25,IF(AH25="x",AI25,AC42)))</f>
        <v>Winner R32 (3)</v>
      </c>
      <c r="AG42" s="171"/>
      <c r="AH42" s="172"/>
      <c r="AI42" s="131" t="str">
        <f>IF(AG26=AH26,AL42,IF(AG26="x",AF26,IF(AH26="x",AI26,AL42)))</f>
        <v>Winner R32 (4)</v>
      </c>
      <c r="AL42" s="81" t="s">
        <v>392</v>
      </c>
      <c r="AM42" s="59">
        <v>40</v>
      </c>
      <c r="AN42" s="59">
        <f t="shared" si="0"/>
        <v>0</v>
      </c>
      <c r="AO42" s="59">
        <f t="shared" si="1"/>
        <v>0</v>
      </c>
    </row>
    <row r="43" spans="2:43" ht="15.75" customHeight="1" x14ac:dyDescent="0.15">
      <c r="B43" s="208"/>
      <c r="C43" s="209"/>
      <c r="D43" s="209"/>
      <c r="E43" s="209"/>
      <c r="F43" s="210"/>
      <c r="I43" s="68" t="s">
        <v>21</v>
      </c>
      <c r="J43" s="68"/>
      <c r="K43" s="69"/>
      <c r="L43" s="69"/>
      <c r="M43" s="70"/>
      <c r="N43" s="71" t="s">
        <v>9</v>
      </c>
      <c r="O43" s="71" t="s">
        <v>10</v>
      </c>
      <c r="P43" s="72"/>
      <c r="Q43" s="72" t="s">
        <v>500</v>
      </c>
      <c r="R43" s="72"/>
      <c r="S43" s="68" t="s">
        <v>53</v>
      </c>
      <c r="T43" s="69"/>
      <c r="U43" s="69"/>
      <c r="V43" s="69"/>
      <c r="W43" s="70"/>
      <c r="AC43" s="79" t="s">
        <v>386</v>
      </c>
      <c r="AF43" s="159" t="str">
        <f>IF(AG27=AH27,AC43,IF(AG27="x",AF27,IF(AH27="x",AI27,AC43)))</f>
        <v>Winner R32 (5)</v>
      </c>
      <c r="AG43" s="171"/>
      <c r="AH43" s="172"/>
      <c r="AI43" s="131" t="str">
        <f>IF(AG28=AH228,AL43,IF(AG28="x",AF28,IF(AH28="x",AI28,AL43)))</f>
        <v>Winner R32 (6)</v>
      </c>
      <c r="AL43" s="81" t="s">
        <v>393</v>
      </c>
      <c r="AM43" s="59">
        <v>41</v>
      </c>
      <c r="AN43" s="59">
        <f t="shared" si="0"/>
        <v>0</v>
      </c>
      <c r="AO43" s="59">
        <f t="shared" si="1"/>
        <v>0</v>
      </c>
    </row>
    <row r="44" spans="2:43" ht="15.75" customHeight="1" x14ac:dyDescent="0.15">
      <c r="B44" s="208"/>
      <c r="C44" s="209"/>
      <c r="D44" s="209"/>
      <c r="E44" s="209"/>
      <c r="F44" s="210"/>
      <c r="H44" s="55">
        <v>10</v>
      </c>
      <c r="I44" s="133">
        <v>46187</v>
      </c>
      <c r="J44" s="149" t="str">
        <f>Teams!A21</f>
        <v>Germany</v>
      </c>
      <c r="K44" s="152"/>
      <c r="L44" s="155"/>
      <c r="M44" s="130" t="str">
        <f>Teams!A22</f>
        <v>Curacao</v>
      </c>
      <c r="N44" s="74" t="str">
        <f>IF(K44="","",IF(K44&gt;L44,3,IF(K44=L44,1,0)))</f>
        <v/>
      </c>
      <c r="O44" s="74" t="str">
        <f>IF(L44="","",IF(L44&gt;K44,3,IF(L44=K44,1,0)))</f>
        <v/>
      </c>
      <c r="P44" s="72"/>
      <c r="Q44" s="72"/>
      <c r="R44" s="72"/>
      <c r="S44" s="139" t="s">
        <v>11</v>
      </c>
      <c r="T44" s="140" t="s">
        <v>12</v>
      </c>
      <c r="U44" s="141" t="s">
        <v>13</v>
      </c>
      <c r="V44" s="142" t="s">
        <v>14</v>
      </c>
      <c r="W44" s="143" t="s">
        <v>15</v>
      </c>
      <c r="AC44" s="79" t="s">
        <v>387</v>
      </c>
      <c r="AF44" s="159" t="str">
        <f>IF(AG29=AH29,AC44,IF(AG29="x",AF29,IF(AH29="x",AI29,AC44)))</f>
        <v>Winner R32 (7)</v>
      </c>
      <c r="AG44" s="171"/>
      <c r="AH44" s="172"/>
      <c r="AI44" s="131" t="str">
        <f>IF(AG30=AH30,AL44,IF(AG30="x",AF30,IF(AH30="x",AI30,AL44)))</f>
        <v>Winner R32 (8)</v>
      </c>
      <c r="AL44" s="81" t="s">
        <v>394</v>
      </c>
      <c r="AM44" s="59">
        <v>42</v>
      </c>
      <c r="AN44" s="59">
        <f t="shared" si="0"/>
        <v>0</v>
      </c>
      <c r="AO44" s="59">
        <f t="shared" si="1"/>
        <v>0</v>
      </c>
      <c r="AQ44" s="82"/>
    </row>
    <row r="45" spans="2:43" ht="15.75" customHeight="1" x14ac:dyDescent="0.15">
      <c r="B45" s="208"/>
      <c r="C45" s="209"/>
      <c r="D45" s="209"/>
      <c r="E45" s="209"/>
      <c r="F45" s="210"/>
      <c r="H45" s="55">
        <v>9</v>
      </c>
      <c r="I45" s="134">
        <v>46188</v>
      </c>
      <c r="J45" s="150" t="str">
        <f>Teams!A23</f>
        <v>Cote d'Ivoire</v>
      </c>
      <c r="K45" s="153"/>
      <c r="L45" s="156"/>
      <c r="M45" s="131" t="str">
        <f>Teams!A24</f>
        <v>Ecuador</v>
      </c>
      <c r="N45" s="74" t="str">
        <f t="shared" ref="N45:N49" si="12">IF(K45="","",IF(K45&gt;L45,3,IF(K45=L45,1,0)))</f>
        <v/>
      </c>
      <c r="O45" s="74" t="str">
        <f t="shared" ref="O45:O49" si="13">IF(L45="","",IF(L45&gt;K45,3,IF(L45=K45,1,0)))</f>
        <v/>
      </c>
      <c r="P45" s="72"/>
      <c r="Q45" s="75" t="s">
        <v>152</v>
      </c>
      <c r="R45" s="75" t="s">
        <v>81</v>
      </c>
      <c r="S45" s="136">
        <v>1</v>
      </c>
      <c r="T45" s="137" t="str" cm="1">
        <f t="array" aca="1" ref="T45" ca="1">_xlfn.XLOOKUP(R45,INDIRECT("'"&amp;$Q$43&amp;"'!C:C"),INDIRECT("'"&amp;$Q$43&amp;"'!E:E"))</f>
        <v>Germany</v>
      </c>
      <c r="U45" s="71">
        <f ca="1">INDEX(INDIRECT("'"&amp;$Q$43&amp;"'!J:J"),MATCH(T45,INDIRECT("'"&amp;$Q$43&amp;"'!E:E"),0))</f>
        <v>0</v>
      </c>
      <c r="V45" s="71">
        <f ca="1">INDEX(INDIRECT("'"&amp;$Q$43&amp;"'!H3:H6"),MATCH(T45,INDIRECT("'"&amp;$Q$43&amp;"'!E3:E6"),0))</f>
        <v>0</v>
      </c>
      <c r="W45" s="138">
        <f ca="1">INDEX(INDIRECT("'"&amp;$Q$43&amp;"'!I3:I6"),MATCH(T45,INDIRECT("'"&amp;$Q$43&amp;"'!E3:E6"),0))</f>
        <v>0</v>
      </c>
      <c r="AC45" s="79" t="s">
        <v>388</v>
      </c>
      <c r="AF45" s="159" t="str">
        <f>IF(AG31=AH31,AC45,IF(AG31="x",AF31,IF(AH31="x",AI31,AC45)))</f>
        <v>Winner R32 (9)</v>
      </c>
      <c r="AG45" s="171"/>
      <c r="AH45" s="172"/>
      <c r="AI45" s="131" t="str">
        <f>IF(AG32=AH32,AL45,IF(AG32="x",AF32,IF(AH32="x",AI32,AL45)))</f>
        <v>Winner R32 (10)</v>
      </c>
      <c r="AL45" s="81" t="s">
        <v>395</v>
      </c>
      <c r="AM45" s="59">
        <v>43</v>
      </c>
      <c r="AN45" s="59">
        <f t="shared" si="0"/>
        <v>0</v>
      </c>
      <c r="AO45" s="59">
        <f t="shared" si="1"/>
        <v>0</v>
      </c>
    </row>
    <row r="46" spans="2:43" ht="15.75" customHeight="1" x14ac:dyDescent="0.15">
      <c r="B46" s="208"/>
      <c r="C46" s="209"/>
      <c r="D46" s="209"/>
      <c r="E46" s="209"/>
      <c r="F46" s="210"/>
      <c r="H46" s="55">
        <v>33</v>
      </c>
      <c r="I46" s="134">
        <v>46193</v>
      </c>
      <c r="J46" s="150" t="str">
        <f>Teams!A21</f>
        <v>Germany</v>
      </c>
      <c r="K46" s="153"/>
      <c r="L46" s="156"/>
      <c r="M46" s="131" t="str">
        <f>Teams!A23</f>
        <v>Cote d'Ivoire</v>
      </c>
      <c r="N46" s="74" t="str">
        <f t="shared" si="12"/>
        <v/>
      </c>
      <c r="O46" s="74" t="str">
        <f t="shared" si="13"/>
        <v/>
      </c>
      <c r="P46" s="72"/>
      <c r="Q46" s="75" t="s">
        <v>211</v>
      </c>
      <c r="R46" s="75" t="s">
        <v>429</v>
      </c>
      <c r="S46" s="136">
        <v>2</v>
      </c>
      <c r="T46" s="137" t="str" cm="1">
        <f t="array" aca="1" ref="T46" ca="1">_xlfn.XLOOKUP(R46,INDIRECT("'"&amp;$Q$43&amp;"'!C:C"),INDIRECT("'"&amp;$Q$43&amp;"'!E:E"))</f>
        <v>Ecuador</v>
      </c>
      <c r="U46" s="71">
        <f ca="1">INDEX(INDIRECT("'"&amp;$Q$43&amp;"'!J:J"),MATCH(T46,INDIRECT("'"&amp;$Q$43&amp;"'!E:E"),0))</f>
        <v>0</v>
      </c>
      <c r="V46" s="71">
        <f ca="1">INDEX(INDIRECT("'"&amp;$Q$43&amp;"'!H3:H6"),MATCH(T46,INDIRECT("'"&amp;$Q$43&amp;"'!E3:E6"),0))</f>
        <v>0</v>
      </c>
      <c r="W46" s="138">
        <f ca="1">INDEX(INDIRECT("'"&amp;$Q$43&amp;"'!I3:I6"),MATCH(T46,INDIRECT("'"&amp;$Q$43&amp;"'!E3:E6"),0))</f>
        <v>0</v>
      </c>
      <c r="AC46" s="79" t="s">
        <v>389</v>
      </c>
      <c r="AF46" s="159" t="str">
        <f>IF(AG33=AH33,AC46,IF(AG33="x",AF33,IF(AH33="x",AI33,AC46)))</f>
        <v>Winner R32 (11)</v>
      </c>
      <c r="AG46" s="171"/>
      <c r="AH46" s="172"/>
      <c r="AI46" s="131" t="str">
        <f>IF(AG34=AH34,AL46,IF(AG34="x",AF34,IF(AH34="x",AI34,AL46)))</f>
        <v>Winner R32 (12)</v>
      </c>
      <c r="AL46" s="81" t="s">
        <v>396</v>
      </c>
      <c r="AM46" s="59">
        <v>44</v>
      </c>
      <c r="AN46" s="59">
        <f t="shared" si="0"/>
        <v>0</v>
      </c>
      <c r="AO46" s="59">
        <f t="shared" si="1"/>
        <v>0</v>
      </c>
    </row>
    <row r="47" spans="2:43" ht="15.75" customHeight="1" x14ac:dyDescent="0.15">
      <c r="B47" s="269"/>
      <c r="C47" s="270"/>
      <c r="D47" s="270"/>
      <c r="E47" s="270"/>
      <c r="F47" s="271"/>
      <c r="H47" s="55">
        <v>34</v>
      </c>
      <c r="I47" s="134">
        <v>46194</v>
      </c>
      <c r="J47" s="150" t="str">
        <f>Teams!A24</f>
        <v>Ecuador</v>
      </c>
      <c r="K47" s="153"/>
      <c r="L47" s="156"/>
      <c r="M47" s="131" t="str">
        <f>Teams!A22</f>
        <v>Curacao</v>
      </c>
      <c r="N47" s="74" t="str">
        <f t="shared" si="12"/>
        <v/>
      </c>
      <c r="O47" s="74" t="str">
        <f t="shared" si="13"/>
        <v/>
      </c>
      <c r="P47" s="72"/>
      <c r="Q47" s="72"/>
      <c r="R47" s="72" t="s">
        <v>78</v>
      </c>
      <c r="S47" s="136">
        <v>3</v>
      </c>
      <c r="T47" s="137" t="str" cm="1">
        <f t="array" aca="1" ref="T47" ca="1">_xlfn.XLOOKUP(R47,INDIRECT("'"&amp;$Q$43&amp;"'!C:C"),INDIRECT("'"&amp;$Q$43&amp;"'!E:E"))</f>
        <v>Cote d'Ivoire</v>
      </c>
      <c r="U47" s="71">
        <f ca="1">INDEX(INDIRECT("'"&amp;$Q$43&amp;"'!J:J"),MATCH(T47,INDIRECT("'"&amp;$Q$43&amp;"'!E:E"),0))</f>
        <v>0</v>
      </c>
      <c r="V47" s="71">
        <f ca="1">INDEX(INDIRECT("'"&amp;$Q$43&amp;"'!H3:H6"),MATCH(T47,INDIRECT("'"&amp;$Q$43&amp;"'!E3:E6"),0))</f>
        <v>0</v>
      </c>
      <c r="W47" s="138">
        <f ca="1">INDEX(INDIRECT("'"&amp;$Q$43&amp;"'!I3:I6"),MATCH(T47,INDIRECT("'"&amp;$Q$43&amp;"'!E3:E6"),0))</f>
        <v>0</v>
      </c>
      <c r="Y47" s="76" t="s">
        <v>72</v>
      </c>
      <c r="Z47" s="77" t="s">
        <v>78</v>
      </c>
      <c r="AA47" s="77" t="str">
        <f ca="1">T47</f>
        <v>Cote d'Ivoire</v>
      </c>
      <c r="AC47" s="79" t="s">
        <v>390</v>
      </c>
      <c r="AF47" s="159" t="str">
        <f>IF(AG35=AH35,AC47,IF(AG35="x",AF35,IF(AH35="x",AI35,AC47)))</f>
        <v>Winner R32 (13)</v>
      </c>
      <c r="AG47" s="171"/>
      <c r="AH47" s="172"/>
      <c r="AI47" s="131" t="str">
        <f>IF(AG36=AH36,AL47,IF(AG36="x",AF36,IF(AH36="x",AI36,AL47)))</f>
        <v>Winner R32 (14)</v>
      </c>
      <c r="AL47" s="81" t="s">
        <v>397</v>
      </c>
      <c r="AM47" s="59">
        <v>45</v>
      </c>
      <c r="AN47" s="59">
        <f t="shared" si="0"/>
        <v>0</v>
      </c>
      <c r="AO47" s="59">
        <f t="shared" si="1"/>
        <v>0</v>
      </c>
    </row>
    <row r="48" spans="2:43" ht="15.75" customHeight="1" x14ac:dyDescent="0.15">
      <c r="B48" s="164"/>
      <c r="C48" s="180"/>
      <c r="D48" s="180"/>
      <c r="E48" s="180"/>
      <c r="F48" s="165"/>
      <c r="H48" s="55">
        <v>55</v>
      </c>
      <c r="I48" s="134">
        <v>46198</v>
      </c>
      <c r="J48" s="150" t="str">
        <f>Teams!A22</f>
        <v>Curacao</v>
      </c>
      <c r="K48" s="153"/>
      <c r="L48" s="156"/>
      <c r="M48" s="131" t="str">
        <f>Teams!A23</f>
        <v>Cote d'Ivoire</v>
      </c>
      <c r="N48" s="74" t="str">
        <f t="shared" si="12"/>
        <v/>
      </c>
      <c r="O48" s="74" t="str">
        <f t="shared" si="13"/>
        <v/>
      </c>
      <c r="P48" s="72"/>
      <c r="Q48" s="72"/>
      <c r="R48" s="72" t="s">
        <v>430</v>
      </c>
      <c r="S48" s="136">
        <v>4</v>
      </c>
      <c r="T48" s="137" t="str" cm="1">
        <f t="array" aca="1" ref="T48" ca="1">_xlfn.XLOOKUP(R48,INDIRECT("'"&amp;$Q$43&amp;"'!C:C"),INDIRECT("'"&amp;$Q$43&amp;"'!E:E"))</f>
        <v>Curacao</v>
      </c>
      <c r="U48" s="71">
        <f ca="1">INDEX(INDIRECT("'"&amp;$Q$43&amp;"'!J:J"),MATCH(T48,INDIRECT("'"&amp;$Q$43&amp;"'!E:E"),0))</f>
        <v>0</v>
      </c>
      <c r="V48" s="71">
        <f ca="1">INDEX(INDIRECT("'"&amp;$Q$43&amp;"'!H3:H6"),MATCH(T48,INDIRECT("'"&amp;$Q$43&amp;"'!E3:E6"),0))</f>
        <v>0</v>
      </c>
      <c r="W48" s="138">
        <f ca="1">INDEX(INDIRECT("'"&amp;$Q$43&amp;"'!I3:I6"),MATCH(T48,INDIRECT("'"&amp;$Q$43&amp;"'!E3:E6"),0))</f>
        <v>0</v>
      </c>
      <c r="AC48" s="79" t="s">
        <v>391</v>
      </c>
      <c r="AF48" s="160" t="str">
        <f>IF(AG37=AH37,AC48,IF(AG37="x",AF37,IF(AH37="x",AI37,AC48)))</f>
        <v>Winner R32 (15)</v>
      </c>
      <c r="AG48" s="173"/>
      <c r="AH48" s="174"/>
      <c r="AI48" s="132" t="str">
        <f>IF(AG38=AH38,AL48,IF(AG38="x",AF38,IF(AH38="x",AI38,AL48)))</f>
        <v>Winner R32 (16)</v>
      </c>
      <c r="AL48" s="81" t="s">
        <v>398</v>
      </c>
      <c r="AM48" s="59">
        <v>46</v>
      </c>
      <c r="AN48" s="59">
        <f t="shared" si="0"/>
        <v>0</v>
      </c>
      <c r="AO48" s="59">
        <f t="shared" si="1"/>
        <v>0</v>
      </c>
    </row>
    <row r="49" spans="2:41" ht="15.75" customHeight="1" x14ac:dyDescent="0.2">
      <c r="B49" s="278" t="s">
        <v>60</v>
      </c>
      <c r="C49" s="279"/>
      <c r="D49" s="279"/>
      <c r="E49" s="279"/>
      <c r="F49" s="280"/>
      <c r="H49" s="55">
        <v>56</v>
      </c>
      <c r="I49" s="135">
        <v>46198</v>
      </c>
      <c r="J49" s="151" t="str">
        <f>Teams!A24</f>
        <v>Ecuador</v>
      </c>
      <c r="K49" s="154"/>
      <c r="L49" s="157"/>
      <c r="M49" s="132" t="str">
        <f>Teams!A21</f>
        <v>Germany</v>
      </c>
      <c r="N49" s="74" t="str">
        <f t="shared" si="12"/>
        <v/>
      </c>
      <c r="O49" s="74" t="str">
        <f t="shared" si="13"/>
        <v/>
      </c>
      <c r="P49" s="72"/>
      <c r="Q49" s="72"/>
      <c r="R49" s="72"/>
      <c r="S49" s="144" t="s">
        <v>526</v>
      </c>
      <c r="T49" s="145"/>
      <c r="U49" s="146"/>
      <c r="V49" s="147"/>
      <c r="W49" s="148" t="str">
        <f ca="1">IF(SUM(U45:U48)=12,CONCATENATE(T45,", ",T46),"")</f>
        <v/>
      </c>
      <c r="X49" s="77" t="s">
        <v>72</v>
      </c>
      <c r="Y49" s="77">
        <f ca="1">SUM(U45:U48)</f>
        <v>0</v>
      </c>
      <c r="AM49" s="59">
        <v>47</v>
      </c>
      <c r="AN49" s="59">
        <f t="shared" si="0"/>
        <v>0</v>
      </c>
      <c r="AO49" s="59">
        <f t="shared" si="1"/>
        <v>0</v>
      </c>
    </row>
    <row r="50" spans="2:41" ht="15.75" customHeight="1" x14ac:dyDescent="0.15">
      <c r="B50" s="182"/>
      <c r="C50" s="181"/>
      <c r="D50" s="181"/>
      <c r="E50" s="181"/>
      <c r="F50" s="86"/>
      <c r="I50" s="72"/>
      <c r="J50" s="72"/>
      <c r="K50" s="71"/>
      <c r="L50" s="71"/>
      <c r="M50" s="72"/>
      <c r="N50" s="71"/>
      <c r="O50" s="71"/>
      <c r="P50" s="72"/>
      <c r="Q50" s="72"/>
      <c r="R50" s="72"/>
      <c r="S50" s="72"/>
      <c r="T50" s="72"/>
      <c r="U50" s="72"/>
      <c r="V50" s="72"/>
      <c r="W50" s="72"/>
      <c r="AM50" s="59">
        <v>48</v>
      </c>
      <c r="AN50" s="59">
        <f t="shared" si="0"/>
        <v>0</v>
      </c>
      <c r="AO50" s="59">
        <f t="shared" si="1"/>
        <v>0</v>
      </c>
    </row>
    <row r="51" spans="2:41" ht="15.75" customHeight="1" x14ac:dyDescent="0.15">
      <c r="B51" s="85" t="s">
        <v>61</v>
      </c>
      <c r="C51" s="181" t="s">
        <v>2</v>
      </c>
      <c r="D51" s="181">
        <v>3</v>
      </c>
      <c r="E51" s="181"/>
      <c r="F51" s="86"/>
      <c r="I51" s="68" t="s">
        <v>22</v>
      </c>
      <c r="J51" s="68"/>
      <c r="K51" s="69"/>
      <c r="L51" s="69"/>
      <c r="M51" s="70"/>
      <c r="N51" s="71" t="s">
        <v>9</v>
      </c>
      <c r="O51" s="71" t="s">
        <v>10</v>
      </c>
      <c r="P51" s="72"/>
      <c r="Q51" s="72" t="s">
        <v>501</v>
      </c>
      <c r="R51" s="72"/>
      <c r="S51" s="68" t="s">
        <v>52</v>
      </c>
      <c r="T51" s="69"/>
      <c r="U51" s="69"/>
      <c r="V51" s="69"/>
      <c r="W51" s="70"/>
      <c r="AF51" s="212" t="s">
        <v>57</v>
      </c>
      <c r="AG51" s="213"/>
      <c r="AH51" s="213"/>
      <c r="AI51" s="214"/>
      <c r="AJ51" s="57"/>
      <c r="AK51" s="57"/>
      <c r="AM51" s="59">
        <v>49</v>
      </c>
      <c r="AN51" s="59">
        <f t="shared" si="0"/>
        <v>0</v>
      </c>
      <c r="AO51" s="59">
        <f t="shared" si="1"/>
        <v>0</v>
      </c>
    </row>
    <row r="52" spans="2:41" ht="15.75" customHeight="1" x14ac:dyDescent="0.15">
      <c r="B52" s="85" t="s">
        <v>61</v>
      </c>
      <c r="C52" s="181" t="s">
        <v>3</v>
      </c>
      <c r="D52" s="181">
        <v>1</v>
      </c>
      <c r="E52" s="181"/>
      <c r="F52" s="86"/>
      <c r="H52" s="55">
        <v>11</v>
      </c>
      <c r="I52" s="133">
        <v>46187</v>
      </c>
      <c r="J52" s="149" t="str">
        <f>Teams!A26</f>
        <v>Netherlands</v>
      </c>
      <c r="K52" s="152"/>
      <c r="L52" s="155"/>
      <c r="M52" s="130" t="str">
        <f>Teams!A27</f>
        <v>Japan</v>
      </c>
      <c r="N52" s="74" t="str">
        <f>IF(K52="","",IF(K52&gt;L52,3,IF(K52=L52,1,0)))</f>
        <v/>
      </c>
      <c r="O52" s="74" t="str">
        <f>IF(L52="","",IF(L52&gt;K52,3,IF(L52=K52,1,0)))</f>
        <v/>
      </c>
      <c r="P52" s="72"/>
      <c r="Q52" s="72"/>
      <c r="R52" s="72"/>
      <c r="S52" s="139" t="s">
        <v>11</v>
      </c>
      <c r="T52" s="140" t="s">
        <v>12</v>
      </c>
      <c r="U52" s="141" t="s">
        <v>13</v>
      </c>
      <c r="V52" s="142" t="s">
        <v>14</v>
      </c>
      <c r="W52" s="143" t="s">
        <v>15</v>
      </c>
      <c r="AC52" s="79" t="s">
        <v>399</v>
      </c>
      <c r="AF52" s="158" t="str">
        <f>IF(AG41=AH41,AC52,IF(AG41="x",AF41,IF(AH41="x",AI41,AC52)))</f>
        <v>Winner R16 (1)</v>
      </c>
      <c r="AG52" s="169"/>
      <c r="AH52" s="170"/>
      <c r="AI52" s="130" t="str">
        <f>IF(AG42=AH42,AL52,IF(AG42="x",AF42,IF(AH42="x",AI42,AL52)))</f>
        <v>Winner R16 (2)</v>
      </c>
      <c r="AJ52" s="83"/>
      <c r="AK52" s="83"/>
      <c r="AL52" s="80" t="s">
        <v>403</v>
      </c>
      <c r="AM52" s="59">
        <v>50</v>
      </c>
      <c r="AN52" s="59">
        <f t="shared" si="0"/>
        <v>0</v>
      </c>
      <c r="AO52" s="59">
        <f t="shared" si="1"/>
        <v>0</v>
      </c>
    </row>
    <row r="53" spans="2:41" ht="15.75" customHeight="1" x14ac:dyDescent="0.15">
      <c r="B53" s="85" t="s">
        <v>61</v>
      </c>
      <c r="C53" s="181" t="s">
        <v>4</v>
      </c>
      <c r="D53" s="181">
        <v>5</v>
      </c>
      <c r="E53" s="181"/>
      <c r="F53" s="86"/>
      <c r="H53" s="55">
        <v>12</v>
      </c>
      <c r="I53" s="134">
        <v>46188</v>
      </c>
      <c r="J53" s="150" t="str">
        <f>Teams!A28</f>
        <v>Sweden</v>
      </c>
      <c r="K53" s="153"/>
      <c r="L53" s="156"/>
      <c r="M53" s="131" t="str">
        <f>Teams!A29</f>
        <v>Tunisia</v>
      </c>
      <c r="N53" s="74" t="str">
        <f t="shared" ref="N53:N57" si="14">IF(K53="","",IF(K53&gt;L53,3,IF(K53=L53,1,0)))</f>
        <v/>
      </c>
      <c r="O53" s="74" t="str">
        <f t="shared" ref="O53:O57" si="15">IF(L53="","",IF(L53&gt;K53,3,IF(L53=K53,1,0)))</f>
        <v/>
      </c>
      <c r="P53" s="72"/>
      <c r="Q53" s="75" t="s">
        <v>199</v>
      </c>
      <c r="R53" s="75" t="s">
        <v>446</v>
      </c>
      <c r="S53" s="136">
        <v>1</v>
      </c>
      <c r="T53" s="137" t="str" cm="1">
        <f t="array" aca="1" ref="T53" ca="1">_xlfn.XLOOKUP(R53,INDIRECT("'"&amp;$Q$51&amp;"'!C:C"),INDIRECT("'"&amp;$Q$51&amp;"'!E:E"))</f>
        <v>Netherlands</v>
      </c>
      <c r="U53" s="71">
        <f ca="1">INDEX(INDIRECT("'"&amp;$Q$51&amp;"'!J:J"),MATCH(T53,INDIRECT("'"&amp;$Q$51&amp;"'!E:E"),0))</f>
        <v>0</v>
      </c>
      <c r="V53" s="71">
        <f ca="1">INDEX(INDIRECT("'"&amp;$Q$51&amp;"'!H3:H6"),MATCH(T53,INDIRECT("'"&amp;$Q$51&amp;"'!E3:E6"),0))</f>
        <v>0</v>
      </c>
      <c r="W53" s="138">
        <f ca="1">INDEX(INDIRECT("'"&amp;$Q$51&amp;"'!I3:I6"),MATCH(T53,INDIRECT("'"&amp;$Q$51&amp;"'!E3:E6"),0))</f>
        <v>0</v>
      </c>
      <c r="AC53" s="79" t="s">
        <v>400</v>
      </c>
      <c r="AF53" s="159" t="str">
        <f>IF(AG43=AH43,AC53,IF(AG43="x",AF43,IF(AH43="x",AI43,AC53)))</f>
        <v>Winner R16 (3)</v>
      </c>
      <c r="AG53" s="171"/>
      <c r="AH53" s="172"/>
      <c r="AI53" s="131" t="str">
        <f>IF(AG44=AH44,AL53,IF(AG44="x",AF44,IF(AH44="x",AI44,AL53)))</f>
        <v>Winner R16 (4)</v>
      </c>
      <c r="AJ53" s="57"/>
      <c r="AK53" s="57"/>
      <c r="AL53" s="80" t="s">
        <v>404</v>
      </c>
      <c r="AM53" s="59">
        <v>51</v>
      </c>
      <c r="AN53" s="59">
        <f t="shared" si="0"/>
        <v>0</v>
      </c>
      <c r="AO53" s="59">
        <f t="shared" si="1"/>
        <v>0</v>
      </c>
    </row>
    <row r="54" spans="2:41" ht="15.75" customHeight="1" x14ac:dyDescent="0.15">
      <c r="B54" s="85" t="s">
        <v>61</v>
      </c>
      <c r="C54" s="181" t="s">
        <v>5</v>
      </c>
      <c r="D54" s="181">
        <v>5</v>
      </c>
      <c r="E54" s="181" t="s">
        <v>6</v>
      </c>
      <c r="F54" s="86"/>
      <c r="H54" s="55">
        <v>35</v>
      </c>
      <c r="I54" s="134">
        <v>46193</v>
      </c>
      <c r="J54" s="150" t="str">
        <f>Teams!A26</f>
        <v>Netherlands</v>
      </c>
      <c r="K54" s="153"/>
      <c r="L54" s="156"/>
      <c r="M54" s="131" t="str">
        <f>Teams!A28</f>
        <v>Sweden</v>
      </c>
      <c r="N54" s="74" t="str">
        <f t="shared" si="14"/>
        <v/>
      </c>
      <c r="O54" s="74" t="str">
        <f t="shared" si="15"/>
        <v/>
      </c>
      <c r="P54" s="72"/>
      <c r="Q54" s="75" t="s">
        <v>210</v>
      </c>
      <c r="R54" s="75" t="s">
        <v>445</v>
      </c>
      <c r="S54" s="136">
        <v>2</v>
      </c>
      <c r="T54" s="137" t="str" cm="1">
        <f t="array" aca="1" ref="T54" ca="1">_xlfn.XLOOKUP(R54,INDIRECT("'"&amp;$Q$51&amp;"'!C:C"),INDIRECT("'"&amp;$Q$51&amp;"'!E:E"))</f>
        <v>Japan</v>
      </c>
      <c r="U54" s="71">
        <f ca="1">INDEX(INDIRECT("'"&amp;$Q$51&amp;"'!J:J"),MATCH(T54,INDIRECT("'"&amp;$Q$51&amp;"'!E:E"),0))</f>
        <v>0</v>
      </c>
      <c r="V54" s="71">
        <f ca="1">INDEX(INDIRECT("'"&amp;$Q$51&amp;"'!H3:H6"),MATCH(T54,INDIRECT("'"&amp;$Q$51&amp;"'!E3:E6"),0))</f>
        <v>0</v>
      </c>
      <c r="W54" s="138">
        <f ca="1">INDEX(INDIRECT("'"&amp;$Q$51&amp;"'!I3:I6"),MATCH(T54,INDIRECT("'"&amp;$Q$51&amp;"'!E3:E6"),0))</f>
        <v>0</v>
      </c>
      <c r="AC54" s="79" t="s">
        <v>401</v>
      </c>
      <c r="AF54" s="159" t="str">
        <f>IF(AG45=AH45,AC54,IF(AG45="x",AF45,IF(AH45="x",AI45,AC54)))</f>
        <v>Winner R16 (5)</v>
      </c>
      <c r="AG54" s="171"/>
      <c r="AH54" s="172"/>
      <c r="AI54" s="131" t="str">
        <f>IF(AG46=AH46,AL54,IF(AG46="x",AF46,IF(AH46="x",AI46,AL54)))</f>
        <v>Winner R16 (6)</v>
      </c>
      <c r="AL54" s="80" t="s">
        <v>405</v>
      </c>
      <c r="AM54" s="59">
        <v>52</v>
      </c>
      <c r="AN54" s="59">
        <f t="shared" si="0"/>
        <v>0</v>
      </c>
      <c r="AO54" s="59">
        <f t="shared" si="1"/>
        <v>0</v>
      </c>
    </row>
    <row r="55" spans="2:41" ht="15.75" customHeight="1" x14ac:dyDescent="0.15">
      <c r="B55" s="85" t="s">
        <v>61</v>
      </c>
      <c r="C55" s="181" t="s">
        <v>7</v>
      </c>
      <c r="D55" s="181">
        <v>5</v>
      </c>
      <c r="E55" s="181"/>
      <c r="F55" s="86"/>
      <c r="H55" s="55">
        <v>36</v>
      </c>
      <c r="I55" s="134">
        <v>46194</v>
      </c>
      <c r="J55" s="150" t="str">
        <f>Teams!A29</f>
        <v>Tunisia</v>
      </c>
      <c r="K55" s="153"/>
      <c r="L55" s="156"/>
      <c r="M55" s="131" t="str">
        <f>Teams!A27</f>
        <v>Japan</v>
      </c>
      <c r="N55" s="74" t="str">
        <f t="shared" si="14"/>
        <v/>
      </c>
      <c r="O55" s="74" t="str">
        <f t="shared" si="15"/>
        <v/>
      </c>
      <c r="P55" s="72"/>
      <c r="Q55" s="72"/>
      <c r="R55" s="72" t="s">
        <v>79</v>
      </c>
      <c r="S55" s="136">
        <v>3</v>
      </c>
      <c r="T55" s="137" t="str" cm="1">
        <f t="array" aca="1" ref="T55" ca="1">_xlfn.XLOOKUP(R55,INDIRECT("'"&amp;$Q$51&amp;"'!C:C"),INDIRECT("'"&amp;$Q$51&amp;"'!E:E"))</f>
        <v>Sweden</v>
      </c>
      <c r="U55" s="71">
        <f ca="1">INDEX(INDIRECT("'"&amp;$Q$51&amp;"'!J:J"),MATCH(T55,INDIRECT("'"&amp;$Q$51&amp;"'!E:E"),0))</f>
        <v>0</v>
      </c>
      <c r="V55" s="71">
        <f ca="1">INDEX(INDIRECT("'"&amp;$Q$51&amp;"'!H3:H6"),MATCH(T55,INDIRECT("'"&amp;$Q$51&amp;"'!E3:E6"),0))</f>
        <v>0</v>
      </c>
      <c r="W55" s="138">
        <f ca="1">INDEX(INDIRECT("'"&amp;$Q$51&amp;"'!I3:I6"),MATCH(T55,INDIRECT("'"&amp;$Q$51&amp;"'!E3:E6"),0))</f>
        <v>0</v>
      </c>
      <c r="Y55" s="76" t="s">
        <v>73</v>
      </c>
      <c r="Z55" s="77" t="s">
        <v>79</v>
      </c>
      <c r="AA55" s="77" t="str">
        <f ca="1">T55</f>
        <v>Sweden</v>
      </c>
      <c r="AC55" s="79" t="s">
        <v>402</v>
      </c>
      <c r="AF55" s="160" t="str">
        <f>IF(AG47=AH47,AC55,IF(AG47="x",AF47,IF(AH47="x",AI47,AC55)))</f>
        <v>Winner R16 (7)</v>
      </c>
      <c r="AG55" s="173"/>
      <c r="AH55" s="174"/>
      <c r="AI55" s="132" t="str">
        <f>IF(AG48=AH48,AL55,IF(AG48="x",AF48,IF(AH48="x",AI48,AL55)))</f>
        <v>Winner R16 (8)</v>
      </c>
      <c r="AL55" s="80" t="s">
        <v>406</v>
      </c>
      <c r="AM55" s="59">
        <v>53</v>
      </c>
      <c r="AN55" s="59">
        <f t="shared" si="0"/>
        <v>0</v>
      </c>
      <c r="AO55" s="59">
        <f t="shared" si="1"/>
        <v>0</v>
      </c>
    </row>
    <row r="56" spans="2:41" ht="15.75" customHeight="1" x14ac:dyDescent="0.15">
      <c r="B56" s="85" t="s">
        <v>61</v>
      </c>
      <c r="C56" s="181" t="s">
        <v>8</v>
      </c>
      <c r="D56" s="181" t="s">
        <v>531</v>
      </c>
      <c r="E56" s="181"/>
      <c r="F56" s="86"/>
      <c r="H56" s="55">
        <v>57</v>
      </c>
      <c r="I56" s="134">
        <v>46199</v>
      </c>
      <c r="J56" s="150" t="str">
        <f>Teams!A27</f>
        <v>Japan</v>
      </c>
      <c r="K56" s="153"/>
      <c r="L56" s="156"/>
      <c r="M56" s="131" t="str">
        <f>Teams!A28</f>
        <v>Sweden</v>
      </c>
      <c r="N56" s="74" t="str">
        <f t="shared" si="14"/>
        <v/>
      </c>
      <c r="O56" s="74" t="str">
        <f t="shared" si="15"/>
        <v/>
      </c>
      <c r="P56" s="72"/>
      <c r="Q56" s="72"/>
      <c r="R56" s="72" t="s">
        <v>447</v>
      </c>
      <c r="S56" s="136">
        <v>4</v>
      </c>
      <c r="T56" s="137" t="str" cm="1">
        <f t="array" aca="1" ref="T56" ca="1">_xlfn.XLOOKUP(R56,INDIRECT("'"&amp;$Q$51&amp;"'!C:C"),INDIRECT("'"&amp;$Q$51&amp;"'!E:E"))</f>
        <v>Tunisia</v>
      </c>
      <c r="U56" s="71">
        <f ca="1">INDEX(INDIRECT("'"&amp;$Q$51&amp;"'!J:J"),MATCH(T56,INDIRECT("'"&amp;$Q$51&amp;"'!E:E"),0))</f>
        <v>0</v>
      </c>
      <c r="V56" s="71">
        <f ca="1">INDEX(INDIRECT("'"&amp;$Q$51&amp;"'!H3:H6"),MATCH(T56,INDIRECT("'"&amp;$Q$51&amp;"'!E3:E6"),0))</f>
        <v>0</v>
      </c>
      <c r="W56" s="138">
        <f ca="1">INDEX(INDIRECT("'"&amp;$Q$51&amp;"'!I3:I6"),MATCH(T56,INDIRECT("'"&amp;$Q$51&amp;"'!E3:E6"),0))</f>
        <v>0</v>
      </c>
      <c r="AM56" s="59">
        <v>54</v>
      </c>
      <c r="AN56" s="59">
        <f t="shared" si="0"/>
        <v>0</v>
      </c>
      <c r="AO56" s="59">
        <f t="shared" si="1"/>
        <v>0</v>
      </c>
    </row>
    <row r="57" spans="2:41" ht="15.75" customHeight="1" x14ac:dyDescent="0.15">
      <c r="B57" s="183"/>
      <c r="C57" s="184"/>
      <c r="D57" s="184"/>
      <c r="E57" s="184"/>
      <c r="F57" s="185"/>
      <c r="H57" s="55">
        <v>58</v>
      </c>
      <c r="I57" s="135">
        <v>46199</v>
      </c>
      <c r="J57" s="151" t="str">
        <f>Teams!A29</f>
        <v>Tunisia</v>
      </c>
      <c r="K57" s="154"/>
      <c r="L57" s="157"/>
      <c r="M57" s="132" t="str">
        <f>Teams!A26</f>
        <v>Netherlands</v>
      </c>
      <c r="N57" s="74" t="str">
        <f t="shared" si="14"/>
        <v/>
      </c>
      <c r="O57" s="74" t="str">
        <f t="shared" si="15"/>
        <v/>
      </c>
      <c r="P57" s="72"/>
      <c r="Q57" s="72"/>
      <c r="R57" s="72"/>
      <c r="S57" s="144" t="s">
        <v>526</v>
      </c>
      <c r="T57" s="145"/>
      <c r="U57" s="146"/>
      <c r="V57" s="147"/>
      <c r="W57" s="148" t="str">
        <f ca="1">IF(SUM(U53:U56)=12,CONCATENATE(T53,", ",T54),"")</f>
        <v/>
      </c>
      <c r="X57" s="77" t="s">
        <v>73</v>
      </c>
      <c r="Y57" s="77">
        <f ca="1">SUM(U53:U56)</f>
        <v>0</v>
      </c>
      <c r="AM57" s="59">
        <v>55</v>
      </c>
      <c r="AN57" s="59">
        <f t="shared" si="0"/>
        <v>0</v>
      </c>
      <c r="AO57" s="59">
        <f t="shared" si="1"/>
        <v>0</v>
      </c>
    </row>
    <row r="58" spans="2:41" ht="15.75" customHeight="1" x14ac:dyDescent="0.15">
      <c r="B58" s="164"/>
      <c r="C58" s="180"/>
      <c r="D58" s="180"/>
      <c r="E58" s="180"/>
      <c r="F58" s="165"/>
      <c r="I58" s="72"/>
      <c r="J58" s="72"/>
      <c r="K58" s="71"/>
      <c r="L58" s="71"/>
      <c r="M58" s="72"/>
      <c r="P58" s="72"/>
      <c r="Q58" s="72"/>
      <c r="R58" s="72"/>
      <c r="S58" s="72"/>
      <c r="T58" s="72"/>
      <c r="U58" s="63"/>
      <c r="V58" s="72"/>
      <c r="W58" s="72"/>
      <c r="AF58" s="212" t="s">
        <v>86</v>
      </c>
      <c r="AG58" s="213"/>
      <c r="AH58" s="213"/>
      <c r="AI58" s="214"/>
      <c r="AM58" s="59">
        <v>56</v>
      </c>
      <c r="AN58" s="59">
        <f t="shared" si="0"/>
        <v>0</v>
      </c>
      <c r="AO58" s="59">
        <f t="shared" si="1"/>
        <v>0</v>
      </c>
    </row>
    <row r="59" spans="2:41" ht="15.75" customHeight="1" x14ac:dyDescent="0.2">
      <c r="B59" s="278" t="s">
        <v>534</v>
      </c>
      <c r="C59" s="279"/>
      <c r="D59" s="279"/>
      <c r="E59" s="279"/>
      <c r="F59" s="280"/>
      <c r="I59" s="68" t="s">
        <v>94</v>
      </c>
      <c r="J59" s="68"/>
      <c r="K59" s="69"/>
      <c r="L59" s="69"/>
      <c r="M59" s="70"/>
      <c r="N59" s="71" t="s">
        <v>9</v>
      </c>
      <c r="O59" s="71" t="s">
        <v>10</v>
      </c>
      <c r="P59" s="72"/>
      <c r="Q59" s="72" t="s">
        <v>502</v>
      </c>
      <c r="R59" s="72"/>
      <c r="S59" s="68" t="s">
        <v>143</v>
      </c>
      <c r="T59" s="69"/>
      <c r="U59" s="69"/>
      <c r="V59" s="69"/>
      <c r="W59" s="70"/>
      <c r="AC59" s="79" t="s">
        <v>407</v>
      </c>
      <c r="AF59" s="158" t="str">
        <f>IF(AG52=AH52,AC59,IF(AG52="x",AF52,IF(AH52="x",AI52,AC59)))</f>
        <v>Winner QF (1)</v>
      </c>
      <c r="AG59" s="169"/>
      <c r="AH59" s="170"/>
      <c r="AI59" s="130" t="str">
        <f>IF(AG53=AH53,AL59,IF(AG53="x",AF53,IF(AH53="x",AI53,"Winner QF (2)")))</f>
        <v>Winner QF (2)</v>
      </c>
      <c r="AL59" s="80" t="s">
        <v>409</v>
      </c>
      <c r="AM59" s="59">
        <v>57</v>
      </c>
      <c r="AN59" s="59">
        <f t="shared" si="0"/>
        <v>0</v>
      </c>
      <c r="AO59" s="59">
        <f t="shared" si="1"/>
        <v>0</v>
      </c>
    </row>
    <row r="60" spans="2:41" ht="15.75" customHeight="1" x14ac:dyDescent="0.15">
      <c r="B60" s="208" t="s">
        <v>555</v>
      </c>
      <c r="C60" s="209"/>
      <c r="D60" s="209"/>
      <c r="E60" s="209"/>
      <c r="F60" s="210"/>
      <c r="H60" s="55">
        <v>16</v>
      </c>
      <c r="I60" s="133">
        <v>46188</v>
      </c>
      <c r="J60" s="149" t="str">
        <f>Teams!A31</f>
        <v>Belgium</v>
      </c>
      <c r="K60" s="152"/>
      <c r="L60" s="155"/>
      <c r="M60" s="130" t="str">
        <f>Teams!A32</f>
        <v>Egypt</v>
      </c>
      <c r="N60" s="74" t="str">
        <f>IF(K60="","",IF(K60&gt;L60,3,IF(K60=L60,1,0)))</f>
        <v/>
      </c>
      <c r="O60" s="74" t="str">
        <f>IF(L60="","",IF(L60&gt;K60,3,IF(L60=K60,1,0)))</f>
        <v/>
      </c>
      <c r="P60" s="72"/>
      <c r="Q60" s="72"/>
      <c r="R60" s="72"/>
      <c r="S60" s="139" t="s">
        <v>11</v>
      </c>
      <c r="T60" s="140" t="s">
        <v>12</v>
      </c>
      <c r="U60" s="141" t="s">
        <v>13</v>
      </c>
      <c r="V60" s="142" t="s">
        <v>14</v>
      </c>
      <c r="W60" s="143" t="s">
        <v>15</v>
      </c>
      <c r="AC60" s="79" t="s">
        <v>408</v>
      </c>
      <c r="AF60" s="160" t="str">
        <f>IF(AG54=AH54,AC60,IF(AG54="x",AF54,IF(AH54="x",AI54,AC60)))</f>
        <v>Winner QF (3)</v>
      </c>
      <c r="AG60" s="173"/>
      <c r="AH60" s="174"/>
      <c r="AI60" s="132" t="str">
        <f>IF(AG55=AH55,AL60,IF(AG55="x",AF55,IF(AH55="x",AI55,"Winner QF (2)")))</f>
        <v>Winner QF (4)</v>
      </c>
      <c r="AL60" s="80" t="s">
        <v>410</v>
      </c>
      <c r="AM60" s="59">
        <v>58</v>
      </c>
      <c r="AN60" s="59">
        <f t="shared" si="0"/>
        <v>0</v>
      </c>
      <c r="AO60" s="59">
        <f t="shared" si="1"/>
        <v>0</v>
      </c>
    </row>
    <row r="61" spans="2:41" ht="15.75" customHeight="1" x14ac:dyDescent="0.15">
      <c r="B61" s="208"/>
      <c r="C61" s="209"/>
      <c r="D61" s="209"/>
      <c r="E61" s="209"/>
      <c r="F61" s="210"/>
      <c r="H61" s="55">
        <v>15</v>
      </c>
      <c r="I61" s="134">
        <v>46189</v>
      </c>
      <c r="J61" s="150" t="str">
        <f>Teams!A33</f>
        <v>Iran</v>
      </c>
      <c r="K61" s="153"/>
      <c r="L61" s="156"/>
      <c r="M61" s="131" t="str">
        <f>Teams!A34</f>
        <v>New Zealand</v>
      </c>
      <c r="N61" s="74" t="str">
        <f t="shared" ref="N61:N65" si="16">IF(K61="","",IF(K61&gt;L61,3,IF(K61=L61,1,0)))</f>
        <v/>
      </c>
      <c r="O61" s="74" t="str">
        <f t="shared" ref="O61:O65" si="17">IF(L61="","",IF(L61&gt;K61,3,IF(L61=K61,1,0)))</f>
        <v/>
      </c>
      <c r="P61" s="72"/>
      <c r="Q61" s="75" t="s">
        <v>207</v>
      </c>
      <c r="R61" s="75" t="s">
        <v>129</v>
      </c>
      <c r="S61" s="136">
        <v>1</v>
      </c>
      <c r="T61" s="137" t="str" cm="1">
        <f t="array" aca="1" ref="T61" ca="1">_xlfn.XLOOKUP(R61,INDIRECT("'"&amp;$Q$59&amp;"'!C:C"),INDIRECT("'"&amp;$Q$59&amp;"'!E:E"))</f>
        <v>Belgium</v>
      </c>
      <c r="U61" s="71">
        <f ca="1">INDEX(INDIRECT("'"&amp;$Q$59&amp;"'!J:J"),MATCH(T61,INDIRECT("'"&amp;$Q$59&amp;"'!E:E"),0))</f>
        <v>0</v>
      </c>
      <c r="V61" s="71">
        <f ca="1">INDEX(INDIRECT("'"&amp;$Q$59&amp;"'!H3:H6"),MATCH(T61,INDIRECT("'"&amp;$Q$59&amp;"'!E3:E6"),0))</f>
        <v>0</v>
      </c>
      <c r="W61" s="138">
        <f ca="1">INDEX(INDIRECT("'"&amp;$Q$59&amp;"'!I3:I6"),MATCH(T61,INDIRECT("'"&amp;$Q$59&amp;"'!E3:E6"),0))</f>
        <v>0</v>
      </c>
      <c r="AI61" s="90" t="s">
        <v>89</v>
      </c>
      <c r="AM61" s="59">
        <v>59</v>
      </c>
      <c r="AN61" s="59">
        <f t="shared" si="0"/>
        <v>0</v>
      </c>
      <c r="AO61" s="59">
        <f t="shared" si="1"/>
        <v>0</v>
      </c>
    </row>
    <row r="62" spans="2:41" ht="15.75" customHeight="1" x14ac:dyDescent="0.15">
      <c r="B62" s="208"/>
      <c r="C62" s="209"/>
      <c r="D62" s="209"/>
      <c r="E62" s="209"/>
      <c r="F62" s="210"/>
      <c r="H62" s="55">
        <v>39</v>
      </c>
      <c r="I62" s="134">
        <v>46194</v>
      </c>
      <c r="J62" s="150" t="str">
        <f>Teams!A31</f>
        <v>Belgium</v>
      </c>
      <c r="K62" s="153"/>
      <c r="L62" s="156"/>
      <c r="M62" s="131" t="str">
        <f>Teams!A33</f>
        <v>Iran</v>
      </c>
      <c r="N62" s="74" t="str">
        <f t="shared" si="16"/>
        <v/>
      </c>
      <c r="O62" s="74" t="str">
        <f t="shared" si="17"/>
        <v/>
      </c>
      <c r="P62" s="72"/>
      <c r="Q62" s="75" t="s">
        <v>220</v>
      </c>
      <c r="R62" s="75" t="s">
        <v>431</v>
      </c>
      <c r="S62" s="136">
        <v>2</v>
      </c>
      <c r="T62" s="137" t="str" cm="1">
        <f t="array" aca="1" ref="T62" ca="1">_xlfn.XLOOKUP(R62,INDIRECT("'"&amp;$Q$59&amp;"'!C:C"),INDIRECT("'"&amp;$Q$59&amp;"'!E:E"))</f>
        <v>Iran</v>
      </c>
      <c r="U62" s="71">
        <f ca="1">INDEX(INDIRECT("'"&amp;$Q$59&amp;"'!J:J"),MATCH(T62,INDIRECT("'"&amp;$Q$59&amp;"'!E:E"),0))</f>
        <v>0</v>
      </c>
      <c r="V62" s="71">
        <f ca="1">INDEX(INDIRECT("'"&amp;$Q$59&amp;"'!H3:H6"),MATCH(T62,INDIRECT("'"&amp;$Q$59&amp;"'!E3:E6"),0))</f>
        <v>0</v>
      </c>
      <c r="W62" s="138">
        <f ca="1">INDEX(INDIRECT("'"&amp;$Q$59&amp;"'!I3:I6"),MATCH(T62,INDIRECT("'"&amp;$Q$59&amp;"'!E3:E6"),0))</f>
        <v>0</v>
      </c>
      <c r="AM62" s="59">
        <v>60</v>
      </c>
      <c r="AN62" s="59">
        <f t="shared" si="0"/>
        <v>0</v>
      </c>
      <c r="AO62" s="59">
        <f t="shared" si="1"/>
        <v>0</v>
      </c>
    </row>
    <row r="63" spans="2:41" ht="15.75" customHeight="1" x14ac:dyDescent="0.15">
      <c r="B63" s="208"/>
      <c r="C63" s="209"/>
      <c r="D63" s="209"/>
      <c r="E63" s="209"/>
      <c r="F63" s="210"/>
      <c r="H63" s="55">
        <v>40</v>
      </c>
      <c r="I63" s="134">
        <v>46195</v>
      </c>
      <c r="J63" s="150" t="str">
        <f>Teams!A34</f>
        <v>New Zealand</v>
      </c>
      <c r="K63" s="153"/>
      <c r="L63" s="156"/>
      <c r="M63" s="131" t="str">
        <f>Teams!A32</f>
        <v>Egypt</v>
      </c>
      <c r="N63" s="74" t="str">
        <f t="shared" si="16"/>
        <v/>
      </c>
      <c r="O63" s="74" t="str">
        <f t="shared" si="17"/>
        <v/>
      </c>
      <c r="P63" s="72"/>
      <c r="Q63" s="72"/>
      <c r="R63" s="72" t="s">
        <v>140</v>
      </c>
      <c r="S63" s="136">
        <v>3</v>
      </c>
      <c r="T63" s="137" t="str" cm="1">
        <f t="array" aca="1" ref="T63" ca="1">_xlfn.XLOOKUP(R63,INDIRECT("'"&amp;$Q$59&amp;"'!C:C"),INDIRECT("'"&amp;$Q$59&amp;"'!E:E"))</f>
        <v>Egypt</v>
      </c>
      <c r="U63" s="71">
        <f ca="1">INDEX(INDIRECT("'"&amp;$Q$59&amp;"'!J:J"),MATCH(T63,INDIRECT("'"&amp;$Q$59&amp;"'!E:E"),0))</f>
        <v>0</v>
      </c>
      <c r="V63" s="71">
        <f ca="1">INDEX(INDIRECT("'"&amp;$Q$59&amp;"'!H3:H6"),MATCH(T63,INDIRECT("'"&amp;$Q$59&amp;"'!E3:E6"),0))</f>
        <v>0</v>
      </c>
      <c r="W63" s="138">
        <f ca="1">INDEX(INDIRECT("'"&amp;$Q$59&amp;"'!I3:I6"),MATCH(T63,INDIRECT("'"&amp;$Q$59&amp;"'!E3:E6"),0))</f>
        <v>0</v>
      </c>
      <c r="Y63" s="76" t="s">
        <v>106</v>
      </c>
      <c r="Z63" s="77" t="s">
        <v>140</v>
      </c>
      <c r="AA63" s="77" t="str">
        <f ca="1">T63</f>
        <v>Egypt</v>
      </c>
      <c r="AF63" s="212" t="s">
        <v>58</v>
      </c>
      <c r="AG63" s="213"/>
      <c r="AH63" s="213"/>
      <c r="AI63" s="214"/>
      <c r="AM63" s="59">
        <v>61</v>
      </c>
      <c r="AN63" s="59">
        <f t="shared" si="0"/>
        <v>0</v>
      </c>
      <c r="AO63" s="59">
        <f t="shared" si="1"/>
        <v>0</v>
      </c>
    </row>
    <row r="64" spans="2:41" ht="15.75" customHeight="1" x14ac:dyDescent="0.15">
      <c r="B64" s="208"/>
      <c r="C64" s="209"/>
      <c r="D64" s="209"/>
      <c r="E64" s="209"/>
      <c r="F64" s="210"/>
      <c r="H64" s="55">
        <v>63</v>
      </c>
      <c r="I64" s="134">
        <v>46200</v>
      </c>
      <c r="J64" s="150" t="str">
        <f>Teams!A32</f>
        <v>Egypt</v>
      </c>
      <c r="K64" s="153"/>
      <c r="L64" s="156"/>
      <c r="M64" s="131" t="str">
        <f>Teams!A33</f>
        <v>Iran</v>
      </c>
      <c r="N64" s="74" t="str">
        <f t="shared" si="16"/>
        <v/>
      </c>
      <c r="O64" s="74" t="str">
        <f t="shared" si="17"/>
        <v/>
      </c>
      <c r="P64" s="72"/>
      <c r="Q64" s="72"/>
      <c r="R64" s="72" t="s">
        <v>432</v>
      </c>
      <c r="S64" s="136">
        <v>4</v>
      </c>
      <c r="T64" s="137" t="str" cm="1">
        <f t="array" aca="1" ref="T64" ca="1">_xlfn.XLOOKUP(R64,INDIRECT("'"&amp;$Q$59&amp;"'!C:C"),INDIRECT("'"&amp;$Q$59&amp;"'!E:E"))</f>
        <v>New Zealand</v>
      </c>
      <c r="U64" s="71">
        <f ca="1">INDEX(INDIRECT("'"&amp;$Q$59&amp;"'!J:J"),MATCH(T64,INDIRECT("'"&amp;$Q$59&amp;"'!E:E"),0))</f>
        <v>0</v>
      </c>
      <c r="V64" s="71">
        <f ca="1">INDEX(INDIRECT("'"&amp;$Q$59&amp;"'!H3:H6"),MATCH(T64,INDIRECT("'"&amp;$Q$59&amp;"'!E3:E6"),0))</f>
        <v>0</v>
      </c>
      <c r="W64" s="138">
        <f ca="1">INDEX(INDIRECT("'"&amp;$Q$59&amp;"'!I3:I6"),MATCH(T64,INDIRECT("'"&amp;$Q$59&amp;"'!E3:E6"),0))</f>
        <v>0</v>
      </c>
      <c r="AC64" s="79" t="s">
        <v>411</v>
      </c>
      <c r="AF64" s="175" t="str">
        <f>IF(AG59=AH59,AC64,IF(AG59="x",AF59,IF(AH59="x",AI59,AC64)))</f>
        <v>Winner SF (1)</v>
      </c>
      <c r="AG64" s="176"/>
      <c r="AH64" s="177"/>
      <c r="AI64" s="178" t="str">
        <f>IF(AG60=AH60,AL64,IF(AG60="x",AF60,IF(AH60="x",AI60,AL64)))</f>
        <v>Winner SF (2)</v>
      </c>
      <c r="AL64" s="80" t="s">
        <v>412</v>
      </c>
      <c r="AM64" s="59">
        <v>62</v>
      </c>
      <c r="AN64" s="59">
        <f t="shared" si="0"/>
        <v>0</v>
      </c>
      <c r="AO64" s="59">
        <f t="shared" si="1"/>
        <v>0</v>
      </c>
    </row>
    <row r="65" spans="2:41" ht="15.75" customHeight="1" x14ac:dyDescent="0.15">
      <c r="B65" s="208"/>
      <c r="C65" s="209"/>
      <c r="D65" s="209"/>
      <c r="E65" s="209"/>
      <c r="F65" s="210"/>
      <c r="H65" s="55">
        <v>64</v>
      </c>
      <c r="I65" s="135">
        <v>46200</v>
      </c>
      <c r="J65" s="151" t="str">
        <f>Teams!A34</f>
        <v>New Zealand</v>
      </c>
      <c r="K65" s="154"/>
      <c r="L65" s="157"/>
      <c r="M65" s="132" t="str">
        <f>Teams!A31</f>
        <v>Belgium</v>
      </c>
      <c r="N65" s="74" t="str">
        <f t="shared" si="16"/>
        <v/>
      </c>
      <c r="O65" s="74" t="str">
        <f t="shared" si="17"/>
        <v/>
      </c>
      <c r="P65" s="72"/>
      <c r="Q65" s="72"/>
      <c r="R65" s="72"/>
      <c r="S65" s="144" t="s">
        <v>526</v>
      </c>
      <c r="T65" s="145"/>
      <c r="U65" s="146"/>
      <c r="V65" s="147"/>
      <c r="W65" s="148" t="str">
        <f ca="1">IF(SUM(U61:U64)=12,CONCATENATE(T61,", ",T62),"")</f>
        <v/>
      </c>
      <c r="X65" s="77" t="s">
        <v>106</v>
      </c>
      <c r="Y65" s="77">
        <f ca="1">SUM(U61:U64)</f>
        <v>0</v>
      </c>
      <c r="AI65" s="87"/>
      <c r="AM65" s="59">
        <v>63</v>
      </c>
      <c r="AN65" s="59">
        <f t="shared" si="0"/>
        <v>0</v>
      </c>
      <c r="AO65" s="59">
        <f t="shared" si="1"/>
        <v>0</v>
      </c>
    </row>
    <row r="66" spans="2:41" ht="15.75" customHeight="1" x14ac:dyDescent="0.15">
      <c r="B66" s="208"/>
      <c r="C66" s="209"/>
      <c r="D66" s="209"/>
      <c r="E66" s="209"/>
      <c r="F66" s="210"/>
      <c r="I66" s="72"/>
      <c r="J66" s="72"/>
      <c r="K66" s="71"/>
      <c r="L66" s="71"/>
      <c r="M66" s="72"/>
      <c r="N66" s="71"/>
      <c r="O66" s="71"/>
      <c r="P66" s="72"/>
      <c r="Q66" s="72"/>
      <c r="R66" s="72"/>
      <c r="S66" s="72"/>
      <c r="T66" s="72"/>
      <c r="U66" s="72"/>
      <c r="V66" s="72"/>
      <c r="W66" s="72"/>
      <c r="AF66" s="272" t="s">
        <v>4</v>
      </c>
      <c r="AG66" s="273"/>
      <c r="AH66" s="273"/>
      <c r="AI66" s="274"/>
      <c r="AM66" s="59">
        <v>64</v>
      </c>
      <c r="AN66" s="59">
        <f t="shared" si="0"/>
        <v>0</v>
      </c>
      <c r="AO66" s="59">
        <f t="shared" si="1"/>
        <v>0</v>
      </c>
    </row>
    <row r="67" spans="2:41" ht="15.75" customHeight="1" x14ac:dyDescent="0.15">
      <c r="B67" s="208"/>
      <c r="C67" s="209"/>
      <c r="D67" s="209"/>
      <c r="E67" s="209"/>
      <c r="F67" s="210"/>
      <c r="I67" s="68" t="s">
        <v>95</v>
      </c>
      <c r="J67" s="68"/>
      <c r="K67" s="69"/>
      <c r="L67" s="69"/>
      <c r="M67" s="70"/>
      <c r="N67" s="71" t="s">
        <v>9</v>
      </c>
      <c r="O67" s="71" t="s">
        <v>10</v>
      </c>
      <c r="P67" s="72"/>
      <c r="Q67" s="72" t="s">
        <v>503</v>
      </c>
      <c r="R67" s="72"/>
      <c r="S67" s="68" t="s">
        <v>144</v>
      </c>
      <c r="T67" s="69"/>
      <c r="U67" s="69"/>
      <c r="V67" s="69"/>
      <c r="W67" s="70"/>
      <c r="AF67" s="257" t="s">
        <v>549</v>
      </c>
      <c r="AG67" s="258"/>
      <c r="AH67" s="258"/>
      <c r="AI67" s="259"/>
      <c r="AM67" s="59">
        <v>65</v>
      </c>
      <c r="AN67" s="59">
        <f t="shared" si="0"/>
        <v>0</v>
      </c>
      <c r="AO67" s="59">
        <f t="shared" si="1"/>
        <v>0</v>
      </c>
    </row>
    <row r="68" spans="2:41" ht="15.75" customHeight="1" x14ac:dyDescent="0.15">
      <c r="B68" s="208"/>
      <c r="C68" s="209"/>
      <c r="D68" s="209"/>
      <c r="E68" s="209"/>
      <c r="F68" s="210"/>
      <c r="H68" s="55">
        <v>14</v>
      </c>
      <c r="I68" s="133">
        <v>46188</v>
      </c>
      <c r="J68" s="149" t="str">
        <f>Teams!A36</f>
        <v>Spain</v>
      </c>
      <c r="K68" s="152"/>
      <c r="L68" s="155"/>
      <c r="M68" s="130" t="str">
        <f>Teams!A37</f>
        <v>Cape Verde</v>
      </c>
      <c r="N68" s="74" t="str">
        <f>IF(K68="","",IF(K68&gt;L68,3,IF(K68=L68,1,0)))</f>
        <v/>
      </c>
      <c r="O68" s="74" t="str">
        <f>IF(L68="","",IF(L68&gt;K68,3,IF(L68=K68,1,0)))</f>
        <v/>
      </c>
      <c r="P68" s="72"/>
      <c r="Q68" s="72"/>
      <c r="R68" s="72"/>
      <c r="S68" s="139" t="s">
        <v>11</v>
      </c>
      <c r="T68" s="140" t="s">
        <v>12</v>
      </c>
      <c r="U68" s="141" t="s">
        <v>13</v>
      </c>
      <c r="V68" s="142" t="s">
        <v>14</v>
      </c>
      <c r="W68" s="143" t="s">
        <v>15</v>
      </c>
      <c r="AF68" s="260"/>
      <c r="AG68" s="261"/>
      <c r="AH68" s="261"/>
      <c r="AI68" s="262"/>
      <c r="AM68" s="59">
        <v>66</v>
      </c>
      <c r="AN68" s="59">
        <f t="shared" ref="AN68:AN74" si="18">VLOOKUP(AM68,$H$12:$K$105,4,0)</f>
        <v>0</v>
      </c>
      <c r="AO68" s="59">
        <f t="shared" ref="AO68:AO74" si="19">VLOOKUP(AM68,$H$12:$L$105,5,0)</f>
        <v>0</v>
      </c>
    </row>
    <row r="69" spans="2:41" ht="15.75" customHeight="1" x14ac:dyDescent="0.15">
      <c r="B69" s="208"/>
      <c r="C69" s="209"/>
      <c r="D69" s="209"/>
      <c r="E69" s="209"/>
      <c r="F69" s="210"/>
      <c r="H69" s="55">
        <v>13</v>
      </c>
      <c r="I69" s="134">
        <v>46188</v>
      </c>
      <c r="J69" s="150" t="str">
        <f>Teams!A38</f>
        <v>Saudi Arabia</v>
      </c>
      <c r="K69" s="153"/>
      <c r="L69" s="156"/>
      <c r="M69" s="131" t="str">
        <f>Teams!A39</f>
        <v>Uruguay</v>
      </c>
      <c r="N69" s="74" t="str">
        <f t="shared" ref="N69:N73" si="20">IF(K69="","",IF(K69&gt;L69,3,IF(K69=L69,1,0)))</f>
        <v/>
      </c>
      <c r="O69" s="74" t="str">
        <f t="shared" ref="O69:O73" si="21">IF(L69="","",IF(L69&gt;K69,3,IF(L69=K69,1,0)))</f>
        <v/>
      </c>
      <c r="P69" s="72"/>
      <c r="Q69" s="75" t="s">
        <v>203</v>
      </c>
      <c r="R69" s="75" t="s">
        <v>433</v>
      </c>
      <c r="S69" s="136">
        <v>1</v>
      </c>
      <c r="T69" s="137" t="str" cm="1">
        <f t="array" aca="1" ref="T69" ca="1">_xlfn.XLOOKUP(R69,INDIRECT("'"&amp;$Q$67&amp;"'!C:C"),INDIRECT("'"&amp;$Q$67&amp;"'!E:E"))</f>
        <v>Spain</v>
      </c>
      <c r="U69" s="71">
        <f ca="1">INDEX(INDIRECT("'"&amp;$Q$67&amp;"'!J:J"),MATCH(T69,INDIRECT("'"&amp;$Q$67&amp;"'!E:E"),0))</f>
        <v>0</v>
      </c>
      <c r="V69" s="71">
        <f ca="1">INDEX(INDIRECT("'"&amp;$Q$67&amp;"'!H3:H6"),MATCH(T69,INDIRECT("'"&amp;$Q$67&amp;"'!E3:E6"),0))</f>
        <v>0</v>
      </c>
      <c r="W69" s="138">
        <f ca="1">INDEX(INDIRECT("'"&amp;$Q$67&amp;"'!I3:I6"),MATCH(T69,INDIRECT("'"&amp;$Q$67&amp;"'!E3:E6"),0))</f>
        <v>0</v>
      </c>
      <c r="AI69" s="90" t="s">
        <v>88</v>
      </c>
      <c r="AM69" s="59">
        <v>67</v>
      </c>
      <c r="AN69" s="59">
        <f t="shared" si="18"/>
        <v>0</v>
      </c>
      <c r="AO69" s="59">
        <f t="shared" si="19"/>
        <v>0</v>
      </c>
    </row>
    <row r="70" spans="2:41" ht="15.75" customHeight="1" x14ac:dyDescent="0.15">
      <c r="B70" s="208"/>
      <c r="C70" s="209"/>
      <c r="D70" s="209"/>
      <c r="E70" s="209"/>
      <c r="F70" s="210"/>
      <c r="H70" s="55">
        <v>38</v>
      </c>
      <c r="I70" s="134">
        <v>46194</v>
      </c>
      <c r="J70" s="150" t="str">
        <f>Teams!A36</f>
        <v>Spain</v>
      </c>
      <c r="K70" s="153"/>
      <c r="L70" s="156"/>
      <c r="M70" s="131" t="str">
        <f>Teams!A38</f>
        <v>Saudi Arabia</v>
      </c>
      <c r="N70" s="74" t="str">
        <f t="shared" si="20"/>
        <v/>
      </c>
      <c r="O70" s="74" t="str">
        <f t="shared" si="21"/>
        <v/>
      </c>
      <c r="P70" s="72"/>
      <c r="Q70" s="75" t="s">
        <v>218</v>
      </c>
      <c r="R70" s="75" t="s">
        <v>434</v>
      </c>
      <c r="S70" s="136">
        <v>2</v>
      </c>
      <c r="T70" s="137" t="str" cm="1">
        <f t="array" aca="1" ref="T70" ca="1">_xlfn.XLOOKUP(R70,INDIRECT("'"&amp;$Q$67&amp;"'!C:C"),INDIRECT("'"&amp;$Q$67&amp;"'!E:E"))</f>
        <v>Uruguay</v>
      </c>
      <c r="U70" s="71">
        <f ca="1">INDEX(INDIRECT("'"&amp;$Q$67&amp;"'!J:J"),MATCH(T70,INDIRECT("'"&amp;$Q$67&amp;"'!E:E"),0))</f>
        <v>0</v>
      </c>
      <c r="V70" s="71">
        <f ca="1">INDEX(INDIRECT("'"&amp;$Q$67&amp;"'!H3:H6"),MATCH(T70,INDIRECT("'"&amp;$Q$67&amp;"'!E3:E6"),0))</f>
        <v>0</v>
      </c>
      <c r="W70" s="138">
        <f ca="1">INDEX(INDIRECT("'"&amp;$Q$67&amp;"'!I3:I6"),MATCH(T70,INDIRECT("'"&amp;$Q$67&amp;"'!E3:E6"),0))</f>
        <v>0</v>
      </c>
      <c r="AM70" s="59">
        <v>68</v>
      </c>
      <c r="AN70" s="59">
        <f t="shared" si="18"/>
        <v>0</v>
      </c>
      <c r="AO70" s="59">
        <f t="shared" si="19"/>
        <v>0</v>
      </c>
    </row>
    <row r="71" spans="2:41" ht="15.75" customHeight="1" x14ac:dyDescent="0.15">
      <c r="B71" s="166"/>
      <c r="C71" s="167"/>
      <c r="D71" s="167"/>
      <c r="E71" s="167"/>
      <c r="F71" s="168"/>
      <c r="H71" s="55">
        <v>37</v>
      </c>
      <c r="I71" s="134">
        <v>46194</v>
      </c>
      <c r="J71" s="150" t="str">
        <f>Teams!A39</f>
        <v>Uruguay</v>
      </c>
      <c r="K71" s="153"/>
      <c r="L71" s="156"/>
      <c r="M71" s="131" t="str">
        <f>Teams!A37</f>
        <v>Cape Verde</v>
      </c>
      <c r="N71" s="74" t="str">
        <f t="shared" si="20"/>
        <v/>
      </c>
      <c r="O71" s="74" t="str">
        <f t="shared" si="21"/>
        <v/>
      </c>
      <c r="P71" s="72"/>
      <c r="Q71" s="72"/>
      <c r="R71" s="72" t="s">
        <v>139</v>
      </c>
      <c r="S71" s="136">
        <v>3</v>
      </c>
      <c r="T71" s="137" t="str" cm="1">
        <f t="array" aca="1" ref="T71" ca="1">_xlfn.XLOOKUP(R71,INDIRECT("'"&amp;$Q$67&amp;"'!C:C"),INDIRECT("'"&amp;$Q$67&amp;"'!E:E"))</f>
        <v>Saudi Arabia</v>
      </c>
      <c r="U71" s="71">
        <f ca="1">INDEX(INDIRECT("'"&amp;$Q$67&amp;"'!J:J"),MATCH(T71,INDIRECT("'"&amp;$Q$67&amp;"'!E:E"),0))</f>
        <v>0</v>
      </c>
      <c r="V71" s="71">
        <f ca="1">INDEX(INDIRECT("'"&amp;$Q$67&amp;"'!H3:H6"),MATCH(T71,INDIRECT("'"&amp;$Q$67&amp;"'!E3:E6"),0))</f>
        <v>0</v>
      </c>
      <c r="W71" s="138">
        <f ca="1">INDEX(INDIRECT("'"&amp;$Q$67&amp;"'!I3:I6"),MATCH(T71,INDIRECT("'"&amp;$Q$67&amp;"'!E3:E6"),0))</f>
        <v>0</v>
      </c>
      <c r="Y71" s="76" t="s">
        <v>133</v>
      </c>
      <c r="Z71" s="77" t="s">
        <v>139</v>
      </c>
      <c r="AA71" s="77" t="str">
        <f ca="1">T71</f>
        <v>Saudi Arabia</v>
      </c>
      <c r="AF71" s="275" t="s">
        <v>87</v>
      </c>
      <c r="AG71" s="276"/>
      <c r="AH71" s="276"/>
      <c r="AI71" s="277"/>
      <c r="AM71" s="59">
        <v>69</v>
      </c>
      <c r="AN71" s="59">
        <f t="shared" si="18"/>
        <v>0</v>
      </c>
      <c r="AO71" s="59">
        <f t="shared" si="19"/>
        <v>0</v>
      </c>
    </row>
    <row r="72" spans="2:41" ht="15.75" customHeight="1" x14ac:dyDescent="0.15">
      <c r="H72" s="55">
        <v>65</v>
      </c>
      <c r="I72" s="134">
        <v>46200</v>
      </c>
      <c r="J72" s="150" t="str">
        <f>Teams!A37</f>
        <v>Cape Verde</v>
      </c>
      <c r="K72" s="153"/>
      <c r="L72" s="156"/>
      <c r="M72" s="131" t="str">
        <f>Teams!A38</f>
        <v>Saudi Arabia</v>
      </c>
      <c r="N72" s="74" t="str">
        <f t="shared" si="20"/>
        <v/>
      </c>
      <c r="O72" s="74" t="str">
        <f t="shared" si="21"/>
        <v/>
      </c>
      <c r="P72" s="72"/>
      <c r="Q72" s="72"/>
      <c r="R72" s="72" t="s">
        <v>435</v>
      </c>
      <c r="S72" s="136">
        <v>4</v>
      </c>
      <c r="T72" s="137" t="str" cm="1">
        <f t="array" aca="1" ref="T72" ca="1">_xlfn.XLOOKUP(R72,INDIRECT("'"&amp;$Q$67&amp;"'!C:C"),INDIRECT("'"&amp;$Q$67&amp;"'!E:E"))</f>
        <v>Cape Verde</v>
      </c>
      <c r="U72" s="71">
        <f ca="1">INDEX(INDIRECT("'"&amp;$Q$67&amp;"'!J:J"),MATCH(T72,INDIRECT("'"&amp;$Q$67&amp;"'!E:E"),0))</f>
        <v>0</v>
      </c>
      <c r="V72" s="71">
        <f ca="1">INDEX(INDIRECT("'"&amp;$Q$67&amp;"'!H3:H6"),MATCH(T72,INDIRECT("'"&amp;$Q$67&amp;"'!E3:E6"),0))</f>
        <v>0</v>
      </c>
      <c r="W72" s="138">
        <f ca="1">INDEX(INDIRECT("'"&amp;$Q$67&amp;"'!I3:I6"),MATCH(T72,INDIRECT("'"&amp;$Q$67&amp;"'!E3:E6"),0))</f>
        <v>0</v>
      </c>
      <c r="AF72" s="263" t="str">
        <f ca="1">IF(U106&gt;143,IF(AG64=AH64,"",UPPER(IF(AG64="x",AF64,IF(AH64="x",AI64,"")))),"")</f>
        <v/>
      </c>
      <c r="AG72" s="264"/>
      <c r="AH72" s="264"/>
      <c r="AI72" s="265"/>
      <c r="AM72" s="59">
        <v>70</v>
      </c>
      <c r="AN72" s="59">
        <f t="shared" si="18"/>
        <v>0</v>
      </c>
      <c r="AO72" s="59">
        <f t="shared" si="19"/>
        <v>0</v>
      </c>
    </row>
    <row r="73" spans="2:41" ht="15.75" customHeight="1" x14ac:dyDescent="0.15">
      <c r="H73" s="55">
        <v>66</v>
      </c>
      <c r="I73" s="135">
        <v>46200</v>
      </c>
      <c r="J73" s="151" t="str">
        <f>Teams!A39</f>
        <v>Uruguay</v>
      </c>
      <c r="K73" s="154"/>
      <c r="L73" s="157"/>
      <c r="M73" s="132" t="str">
        <f>Teams!A36</f>
        <v>Spain</v>
      </c>
      <c r="N73" s="74" t="str">
        <f t="shared" si="20"/>
        <v/>
      </c>
      <c r="O73" s="74" t="str">
        <f t="shared" si="21"/>
        <v/>
      </c>
      <c r="P73" s="72"/>
      <c r="Q73" s="72"/>
      <c r="R73" s="72"/>
      <c r="S73" s="144" t="s">
        <v>526</v>
      </c>
      <c r="T73" s="145"/>
      <c r="U73" s="146"/>
      <c r="V73" s="147"/>
      <c r="W73" s="148" t="str">
        <f ca="1">IF(SUM(U69:U72)=12,CONCATENATE(T69,", ",T70),"")</f>
        <v/>
      </c>
      <c r="X73" s="77" t="s">
        <v>133</v>
      </c>
      <c r="Y73" s="77">
        <f ca="1">SUM(U69:U72)</f>
        <v>0</v>
      </c>
      <c r="AF73" s="266"/>
      <c r="AG73" s="267"/>
      <c r="AH73" s="267"/>
      <c r="AI73" s="268"/>
      <c r="AM73" s="59">
        <v>71</v>
      </c>
      <c r="AN73" s="59">
        <f t="shared" si="18"/>
        <v>0</v>
      </c>
      <c r="AO73" s="59">
        <f t="shared" si="19"/>
        <v>0</v>
      </c>
    </row>
    <row r="74" spans="2:41" ht="15.75" customHeight="1" x14ac:dyDescent="0.15">
      <c r="I74" s="72"/>
      <c r="J74" s="72"/>
      <c r="K74" s="71"/>
      <c r="L74" s="71"/>
      <c r="M74" s="72"/>
      <c r="N74" s="71"/>
      <c r="O74" s="71"/>
      <c r="P74" s="72"/>
      <c r="Q74" s="72"/>
      <c r="R74" s="72"/>
      <c r="S74" s="72"/>
      <c r="T74" s="72"/>
      <c r="U74" s="72"/>
      <c r="V74" s="72"/>
      <c r="W74" s="72"/>
      <c r="AF74" s="88" t="s">
        <v>418</v>
      </c>
      <c r="AI74" s="90" t="s">
        <v>88</v>
      </c>
      <c r="AM74" s="59">
        <v>72</v>
      </c>
      <c r="AN74" s="59">
        <f t="shared" si="18"/>
        <v>0</v>
      </c>
      <c r="AO74" s="59">
        <f t="shared" si="19"/>
        <v>0</v>
      </c>
    </row>
    <row r="75" spans="2:41" ht="15.75" customHeight="1" x14ac:dyDescent="0.15">
      <c r="I75" s="68" t="s">
        <v>96</v>
      </c>
      <c r="J75" s="68"/>
      <c r="K75" s="69"/>
      <c r="L75" s="69"/>
      <c r="M75" s="70"/>
      <c r="N75" s="71" t="s">
        <v>9</v>
      </c>
      <c r="O75" s="71" t="s">
        <v>10</v>
      </c>
      <c r="P75" s="72"/>
      <c r="Q75" s="72" t="s">
        <v>504</v>
      </c>
      <c r="R75" s="72"/>
      <c r="S75" s="68" t="s">
        <v>145</v>
      </c>
      <c r="T75" s="69"/>
      <c r="U75" s="69"/>
      <c r="V75" s="69"/>
      <c r="W75" s="70"/>
      <c r="AM75" s="59" t="s">
        <v>414</v>
      </c>
      <c r="AN75" s="59" t="str">
        <f>AF59</f>
        <v>Winner QF (1)</v>
      </c>
      <c r="AO75" s="59" t="str" cm="1">
        <f t="array" ref="AO75:AO78">_xlfn._xlws.SORT(AN75:AN78)</f>
        <v>Winner QF (1)</v>
      </c>
    </row>
    <row r="76" spans="2:41" ht="15.75" customHeight="1" x14ac:dyDescent="0.15">
      <c r="H76" s="55">
        <v>17</v>
      </c>
      <c r="I76" s="133">
        <v>46189</v>
      </c>
      <c r="J76" s="149" t="str">
        <f>Teams!A41</f>
        <v>France</v>
      </c>
      <c r="K76" s="152"/>
      <c r="L76" s="155"/>
      <c r="M76" s="130" t="str">
        <f>Teams!A42</f>
        <v>Senegal</v>
      </c>
      <c r="N76" s="74" t="str">
        <f>IF(K76="","",IF(K76&gt;L76,3,IF(K76=L76,1,0)))</f>
        <v/>
      </c>
      <c r="O76" s="74" t="str">
        <f>IF(L76="","",IF(L76&gt;K76,3,IF(L76=K76,1,0)))</f>
        <v/>
      </c>
      <c r="P76" s="72"/>
      <c r="Q76" s="72"/>
      <c r="R76" s="72"/>
      <c r="S76" s="139" t="s">
        <v>11</v>
      </c>
      <c r="T76" s="140" t="s">
        <v>12</v>
      </c>
      <c r="U76" s="141" t="s">
        <v>13</v>
      </c>
      <c r="V76" s="142" t="s">
        <v>14</v>
      </c>
      <c r="W76" s="143" t="s">
        <v>15</v>
      </c>
      <c r="AF76" s="251" t="s">
        <v>68</v>
      </c>
      <c r="AG76" s="252"/>
      <c r="AH76" s="252"/>
      <c r="AI76" s="253"/>
      <c r="AM76" s="59" t="s">
        <v>415</v>
      </c>
      <c r="AN76" s="59" t="str">
        <f>AI59</f>
        <v>Winner QF (2)</v>
      </c>
      <c r="AO76" s="59" t="str">
        <v>Winner QF (2)</v>
      </c>
    </row>
    <row r="77" spans="2:41" ht="15.75" customHeight="1" x14ac:dyDescent="0.15">
      <c r="H77" s="55">
        <v>18</v>
      </c>
      <c r="I77" s="134">
        <v>46189</v>
      </c>
      <c r="J77" s="150" t="str">
        <f>Teams!A43</f>
        <v>Iraq</v>
      </c>
      <c r="K77" s="153"/>
      <c r="L77" s="156"/>
      <c r="M77" s="131" t="str">
        <f>Teams!A44</f>
        <v>Norway</v>
      </c>
      <c r="N77" s="74" t="str">
        <f t="shared" ref="N77:N81" si="22">IF(K77="","",IF(K77&gt;L77,3,IF(K77=L77,1,0)))</f>
        <v/>
      </c>
      <c r="O77" s="74" t="str">
        <f t="shared" ref="O77:O81" si="23">IF(L77="","",IF(L77&gt;K77,3,IF(L77=K77,1,0)))</f>
        <v/>
      </c>
      <c r="P77" s="72"/>
      <c r="Q77" s="75" t="s">
        <v>195</v>
      </c>
      <c r="R77" s="75" t="s">
        <v>130</v>
      </c>
      <c r="S77" s="136">
        <v>1</v>
      </c>
      <c r="T77" s="137" t="str" cm="1">
        <f t="array" aca="1" ref="T77" ca="1">_xlfn.XLOOKUP(R77,INDIRECT("'"&amp;$Q$75&amp;"'!C:C"),INDIRECT("'"&amp;$Q$75&amp;"'!E:E"))</f>
        <v>France</v>
      </c>
      <c r="U77" s="71">
        <f ca="1">INDEX(INDIRECT("'"&amp;$Q$75&amp;"'!J:J"),MATCH(T77,INDIRECT("'"&amp;$Q$75&amp;"'!E:E"),0))</f>
        <v>0</v>
      </c>
      <c r="V77" s="71">
        <f ca="1">INDEX(INDIRECT("'"&amp;$Q$75&amp;"'!H3:H6"),MATCH(T77,INDIRECT("'"&amp;$Q$75&amp;"'!E3:E6"),0))</f>
        <v>0</v>
      </c>
      <c r="W77" s="138">
        <f ca="1">INDEX(INDIRECT("'"&amp;$Q$75&amp;"'!I3:I6"),MATCH(T77,INDIRECT("'"&amp;$Q$75&amp;"'!E3:E6"),0))</f>
        <v>0</v>
      </c>
      <c r="AF77" s="254" t="str">
        <f ca="1">IF(U106=0,"",SUM(K12:L17,K20:L25,K28:L33,K36:L41,K44:L49,K52:L57,K60:L65,K68:L73,K76:L81,K84:L89,K92:L97,K100:L105))</f>
        <v/>
      </c>
      <c r="AG77" s="255"/>
      <c r="AH77" s="255"/>
      <c r="AI77" s="256"/>
      <c r="AM77" s="59" t="s">
        <v>416</v>
      </c>
      <c r="AN77" s="59" t="str">
        <f>AF60</f>
        <v>Winner QF (3)</v>
      </c>
      <c r="AO77" s="59" t="str">
        <v>Winner QF (3)</v>
      </c>
    </row>
    <row r="78" spans="2:41" ht="15.75" customHeight="1" x14ac:dyDescent="0.15">
      <c r="H78" s="55">
        <v>42</v>
      </c>
      <c r="I78" s="134">
        <v>46195</v>
      </c>
      <c r="J78" s="150" t="str">
        <f>Teams!A41</f>
        <v>France</v>
      </c>
      <c r="K78" s="153"/>
      <c r="L78" s="156"/>
      <c r="M78" s="131" t="str">
        <f>Teams!A43</f>
        <v>Iraq</v>
      </c>
      <c r="N78" s="74" t="str">
        <f t="shared" si="22"/>
        <v/>
      </c>
      <c r="O78" s="74" t="str">
        <f t="shared" si="23"/>
        <v/>
      </c>
      <c r="P78" s="72"/>
      <c r="Q78" s="75" t="s">
        <v>212</v>
      </c>
      <c r="R78" s="75" t="s">
        <v>436</v>
      </c>
      <c r="S78" s="136">
        <v>2</v>
      </c>
      <c r="T78" s="137" t="str" cm="1">
        <f t="array" aca="1" ref="T78" ca="1">_xlfn.XLOOKUP(R78,INDIRECT("'"&amp;$Q$75&amp;"'!C:C"),INDIRECT("'"&amp;$Q$75&amp;"'!E:E"))</f>
        <v>Senegal</v>
      </c>
      <c r="U78" s="71">
        <f ca="1">INDEX(INDIRECT("'"&amp;$Q$75&amp;"'!J:J"),MATCH(T78,INDIRECT("'"&amp;$Q$75&amp;"'!E:E"),0))</f>
        <v>0</v>
      </c>
      <c r="V78" s="71">
        <f ca="1">INDEX(INDIRECT("'"&amp;$Q$75&amp;"'!H3:H6"),MATCH(T78,INDIRECT("'"&amp;$Q$75&amp;"'!E3:E6"),0))</f>
        <v>0</v>
      </c>
      <c r="W78" s="138">
        <f ca="1">INDEX(INDIRECT("'"&amp;$Q$75&amp;"'!I3:I6"),MATCH(T78,INDIRECT("'"&amp;$Q$75&amp;"'!E3:E6"),0))</f>
        <v>0</v>
      </c>
      <c r="AF78" s="88" t="s">
        <v>418</v>
      </c>
      <c r="AG78" s="89"/>
      <c r="AH78" s="89"/>
      <c r="AI78" s="84" t="s">
        <v>419</v>
      </c>
      <c r="AM78" s="59" t="s">
        <v>417</v>
      </c>
      <c r="AN78" s="59" t="str">
        <f>AI60</f>
        <v>Winner QF (4)</v>
      </c>
      <c r="AO78" s="59" t="str">
        <v>Winner QF (4)</v>
      </c>
    </row>
    <row r="79" spans="2:41" ht="15.75" customHeight="1" x14ac:dyDescent="0.15">
      <c r="H79" s="55">
        <v>41</v>
      </c>
      <c r="I79" s="134">
        <v>46196</v>
      </c>
      <c r="J79" s="150" t="str">
        <f>Teams!A44</f>
        <v>Norway</v>
      </c>
      <c r="K79" s="153"/>
      <c r="L79" s="156"/>
      <c r="M79" s="131" t="str">
        <f>Teams!A42</f>
        <v>Senegal</v>
      </c>
      <c r="N79" s="74" t="str">
        <f t="shared" si="22"/>
        <v/>
      </c>
      <c r="O79" s="74" t="str">
        <f t="shared" si="23"/>
        <v/>
      </c>
      <c r="P79" s="72"/>
      <c r="Q79" s="72"/>
      <c r="R79" s="72" t="s">
        <v>138</v>
      </c>
      <c r="S79" s="136">
        <v>3</v>
      </c>
      <c r="T79" s="137" t="str" cm="1">
        <f t="array" aca="1" ref="T79" ca="1">_xlfn.XLOOKUP(R79,INDIRECT("'"&amp;$Q$75&amp;"'!C:C"),INDIRECT("'"&amp;$Q$75&amp;"'!E:E"))</f>
        <v>Norway</v>
      </c>
      <c r="U79" s="71">
        <f ca="1">INDEX(INDIRECT("'"&amp;$Q$75&amp;"'!J:J"),MATCH(T79,INDIRECT("'"&amp;$Q$75&amp;"'!E:E"),0))</f>
        <v>0</v>
      </c>
      <c r="V79" s="71">
        <f ca="1">INDEX(INDIRECT("'"&amp;$Q$75&amp;"'!H3:H6"),MATCH(T79,INDIRECT("'"&amp;$Q$75&amp;"'!E3:E6"),0))</f>
        <v>0</v>
      </c>
      <c r="W79" s="138">
        <f ca="1">INDEX(INDIRECT("'"&amp;$Q$75&amp;"'!I3:I6"),MATCH(T79,INDIRECT("'"&amp;$Q$75&amp;"'!E3:E6"),0))</f>
        <v>0</v>
      </c>
      <c r="Y79" s="76" t="s">
        <v>134</v>
      </c>
      <c r="Z79" s="77" t="s">
        <v>138</v>
      </c>
      <c r="AA79" s="77" t="str">
        <f ca="1">T79</f>
        <v>Norway</v>
      </c>
      <c r="AM79" s="59" t="s">
        <v>7</v>
      </c>
      <c r="AN79" s="59" t="str">
        <f ca="1">AF72</f>
        <v/>
      </c>
      <c r="AO79" s="59" t="str">
        <f ca="1">AN79</f>
        <v/>
      </c>
    </row>
    <row r="80" spans="2:41" ht="15.75" customHeight="1" x14ac:dyDescent="0.15">
      <c r="H80" s="55">
        <v>61</v>
      </c>
      <c r="I80" s="134">
        <v>46199</v>
      </c>
      <c r="J80" s="150" t="str">
        <f>Teams!A44</f>
        <v>Norway</v>
      </c>
      <c r="K80" s="153"/>
      <c r="L80" s="156"/>
      <c r="M80" s="131" t="str">
        <f>Teams!A41</f>
        <v>France</v>
      </c>
      <c r="N80" s="74" t="str">
        <f t="shared" si="22"/>
        <v/>
      </c>
      <c r="O80" s="74" t="str">
        <f t="shared" si="23"/>
        <v/>
      </c>
      <c r="P80" s="72"/>
      <c r="Q80" s="72"/>
      <c r="R80" s="72" t="s">
        <v>437</v>
      </c>
      <c r="S80" s="136">
        <v>4</v>
      </c>
      <c r="T80" s="137" t="str" cm="1">
        <f t="array" aca="1" ref="T80" ca="1">_xlfn.XLOOKUP(R80,INDIRECT("'"&amp;$Q$75&amp;"'!C:C"),INDIRECT("'"&amp;$Q$75&amp;"'!E:E"))</f>
        <v>Iraq</v>
      </c>
      <c r="U80" s="71">
        <f ca="1">INDEX(INDIRECT("'"&amp;$Q$75&amp;"'!J:J"),MATCH(T80,INDIRECT("'"&amp;$Q$75&amp;"'!E:E"),0))</f>
        <v>0</v>
      </c>
      <c r="V80" s="71">
        <f ca="1">INDEX(INDIRECT("'"&amp;$Q$75&amp;"'!H3:H6"),MATCH(T80,INDIRECT("'"&amp;$Q$75&amp;"'!E3:E6"),0))</f>
        <v>0</v>
      </c>
      <c r="W80" s="138">
        <f ca="1">INDEX(INDIRECT("'"&amp;$Q$75&amp;"'!I3:I6"),MATCH(T80,INDIRECT("'"&amp;$Q$75&amp;"'!E3:E6"),0))</f>
        <v>0</v>
      </c>
      <c r="AM80" s="59" t="s">
        <v>149</v>
      </c>
      <c r="AN80" s="59" t="str">
        <f>AF67</f>
        <v>…remember to select…</v>
      </c>
      <c r="AO80" s="59" t="str">
        <f>AN80</f>
        <v>…remember to select…</v>
      </c>
    </row>
    <row r="81" spans="8:27" ht="15.75" customHeight="1" x14ac:dyDescent="0.15">
      <c r="H81" s="55">
        <v>62</v>
      </c>
      <c r="I81" s="135">
        <v>46199</v>
      </c>
      <c r="J81" s="151" t="str">
        <f>Teams!A42</f>
        <v>Senegal</v>
      </c>
      <c r="K81" s="154"/>
      <c r="L81" s="157"/>
      <c r="M81" s="132" t="str">
        <f>Teams!A43</f>
        <v>Iraq</v>
      </c>
      <c r="N81" s="74" t="str">
        <f t="shared" si="22"/>
        <v/>
      </c>
      <c r="O81" s="74" t="str">
        <f t="shared" si="23"/>
        <v/>
      </c>
      <c r="P81" s="72"/>
      <c r="Q81" s="72"/>
      <c r="R81" s="72"/>
      <c r="S81" s="144" t="s">
        <v>526</v>
      </c>
      <c r="T81" s="145"/>
      <c r="U81" s="146"/>
      <c r="V81" s="147"/>
      <c r="W81" s="148" t="str">
        <f ca="1">IF(SUM(U77:U80)=12,CONCATENATE(T77,", ",T78),"")</f>
        <v/>
      </c>
      <c r="X81" s="77" t="s">
        <v>134</v>
      </c>
      <c r="Y81" s="77">
        <f ca="1">SUM(U77:U80)</f>
        <v>0</v>
      </c>
    </row>
    <row r="82" spans="8:27" ht="15.75" customHeight="1" x14ac:dyDescent="0.15">
      <c r="I82" s="72"/>
      <c r="J82" s="72"/>
      <c r="K82" s="71"/>
      <c r="L82" s="71"/>
      <c r="M82" s="72"/>
      <c r="N82" s="71"/>
      <c r="O82" s="71"/>
      <c r="P82" s="72"/>
      <c r="Q82" s="72"/>
      <c r="R82" s="72"/>
      <c r="S82" s="72"/>
      <c r="T82" s="72"/>
      <c r="U82" s="72"/>
      <c r="V82" s="72"/>
      <c r="W82" s="72"/>
    </row>
    <row r="83" spans="8:27" ht="15.75" customHeight="1" x14ac:dyDescent="0.15">
      <c r="I83" s="68" t="s">
        <v>97</v>
      </c>
      <c r="J83" s="68"/>
      <c r="K83" s="69"/>
      <c r="L83" s="69"/>
      <c r="M83" s="70"/>
      <c r="N83" s="71" t="s">
        <v>9</v>
      </c>
      <c r="O83" s="71" t="s">
        <v>10</v>
      </c>
      <c r="P83" s="72"/>
      <c r="Q83" s="72" t="s">
        <v>505</v>
      </c>
      <c r="R83" s="72"/>
      <c r="S83" s="68" t="s">
        <v>146</v>
      </c>
      <c r="T83" s="69"/>
      <c r="U83" s="69"/>
      <c r="V83" s="69"/>
      <c r="W83" s="70"/>
    </row>
    <row r="84" spans="8:27" ht="15.75" customHeight="1" x14ac:dyDescent="0.15">
      <c r="H84" s="55">
        <v>19</v>
      </c>
      <c r="I84" s="133">
        <v>46190</v>
      </c>
      <c r="J84" s="149" t="str">
        <f>Teams!A46</f>
        <v>Argentina</v>
      </c>
      <c r="K84" s="152"/>
      <c r="L84" s="155"/>
      <c r="M84" s="130" t="str">
        <f>Teams!A49</f>
        <v>Algeria</v>
      </c>
      <c r="N84" s="74" t="str">
        <f>IF(K84="","",IF(K84&gt;L84,3,IF(K84=L84,1,0)))</f>
        <v/>
      </c>
      <c r="O84" s="74" t="str">
        <f>IF(L84="","",IF(L84&gt;K84,3,IF(L84=K84,1,0)))</f>
        <v/>
      </c>
      <c r="P84" s="72"/>
      <c r="Q84" s="72"/>
      <c r="R84" s="72"/>
      <c r="S84" s="139" t="s">
        <v>11</v>
      </c>
      <c r="T84" s="140" t="s">
        <v>12</v>
      </c>
      <c r="U84" s="141" t="s">
        <v>13</v>
      </c>
      <c r="V84" s="142" t="s">
        <v>14</v>
      </c>
      <c r="W84" s="143" t="s">
        <v>15</v>
      </c>
    </row>
    <row r="85" spans="8:27" ht="15.75" customHeight="1" x14ac:dyDescent="0.15">
      <c r="H85" s="55">
        <v>20</v>
      </c>
      <c r="I85" s="134">
        <v>46190</v>
      </c>
      <c r="J85" s="150" t="str">
        <f>Teams!A47</f>
        <v>Austria</v>
      </c>
      <c r="K85" s="153"/>
      <c r="L85" s="156"/>
      <c r="M85" s="131" t="str">
        <f>Teams!A48</f>
        <v>Jordan</v>
      </c>
      <c r="N85" s="74" t="str">
        <f t="shared" ref="N85:N89" si="24">IF(K85="","",IF(K85&gt;L85,3,IF(K85=L85,1,0)))</f>
        <v/>
      </c>
      <c r="O85" s="74" t="str">
        <f t="shared" ref="O85:O89" si="25">IF(L85="","",IF(L85&gt;K85,3,IF(L85=K85,1,0)))</f>
        <v/>
      </c>
      <c r="P85" s="72"/>
      <c r="Q85" s="75" t="s">
        <v>217</v>
      </c>
      <c r="R85" s="75" t="s">
        <v>438</v>
      </c>
      <c r="S85" s="136">
        <v>1</v>
      </c>
      <c r="T85" s="137" t="str" cm="1">
        <f t="array" aca="1" ref="T85" ca="1">_xlfn.XLOOKUP(R85,INDIRECT("'"&amp;$Q$83&amp;"'!C:C"),INDIRECT("'"&amp;$Q$83&amp;"'!E:E"))</f>
        <v>Argentina</v>
      </c>
      <c r="U85" s="71">
        <f ca="1">INDEX(INDIRECT("'"&amp;$Q$83&amp;"'!J:J"),MATCH(T85,INDIRECT("'"&amp;$Q$83&amp;"'!E:E"),0))</f>
        <v>0</v>
      </c>
      <c r="V85" s="71">
        <f ca="1">INDEX(INDIRECT("'"&amp;$Q$83&amp;"'!H3:H6"),MATCH(T85,INDIRECT("'"&amp;$Q$83&amp;"'!E3:E6"),0))</f>
        <v>0</v>
      </c>
      <c r="W85" s="138">
        <f ca="1">INDEX(INDIRECT("'"&amp;$Q$83&amp;"'!I3:I6"),MATCH(T85,INDIRECT("'"&amp;$Q$83&amp;"'!E3:E6"),0))</f>
        <v>0</v>
      </c>
    </row>
    <row r="86" spans="8:27" ht="15.75" customHeight="1" x14ac:dyDescent="0.15">
      <c r="H86" s="55">
        <v>43</v>
      </c>
      <c r="I86" s="134">
        <v>46195</v>
      </c>
      <c r="J86" s="150" t="str">
        <f>Teams!A46</f>
        <v>Argentina</v>
      </c>
      <c r="K86" s="153"/>
      <c r="L86" s="156"/>
      <c r="M86" s="131" t="str">
        <f>Teams!A47</f>
        <v>Austria</v>
      </c>
      <c r="N86" s="74" t="str">
        <f t="shared" si="24"/>
        <v/>
      </c>
      <c r="O86" s="74" t="str">
        <f t="shared" si="25"/>
        <v/>
      </c>
      <c r="P86" s="72"/>
      <c r="Q86" s="75" t="s">
        <v>204</v>
      </c>
      <c r="R86" s="75" t="s">
        <v>439</v>
      </c>
      <c r="S86" s="136">
        <v>2</v>
      </c>
      <c r="T86" s="137" t="str" cm="1">
        <f t="array" aca="1" ref="T86" ca="1">_xlfn.XLOOKUP(R86,INDIRECT("'"&amp;$Q$83&amp;"'!C:C"),INDIRECT("'"&amp;$Q$83&amp;"'!E:E"))</f>
        <v>Austria</v>
      </c>
      <c r="U86" s="71">
        <f ca="1">INDEX(INDIRECT("'"&amp;$Q$83&amp;"'!J:J"),MATCH(T86,INDIRECT("'"&amp;$Q$83&amp;"'!E:E"),0))</f>
        <v>0</v>
      </c>
      <c r="V86" s="71">
        <f ca="1">INDEX(INDIRECT("'"&amp;$Q$83&amp;"'!H3:H6"),MATCH(T86,INDIRECT("'"&amp;$Q$83&amp;"'!E3:E6"),0))</f>
        <v>0</v>
      </c>
      <c r="W86" s="138">
        <f ca="1">INDEX(INDIRECT("'"&amp;$Q$83&amp;"'!I3:I6"),MATCH(T86,INDIRECT("'"&amp;$Q$83&amp;"'!E3:E6"),0))</f>
        <v>0</v>
      </c>
    </row>
    <row r="87" spans="8:27" ht="15.75" customHeight="1" x14ac:dyDescent="0.15">
      <c r="H87" s="55">
        <v>44</v>
      </c>
      <c r="I87" s="134">
        <v>46196</v>
      </c>
      <c r="J87" s="150" t="str">
        <f>Teams!A48</f>
        <v>Jordan</v>
      </c>
      <c r="K87" s="153"/>
      <c r="L87" s="156"/>
      <c r="M87" s="131" t="str">
        <f>Teams!A49</f>
        <v>Algeria</v>
      </c>
      <c r="N87" s="74" t="str">
        <f t="shared" si="24"/>
        <v/>
      </c>
      <c r="O87" s="74" t="str">
        <f t="shared" si="25"/>
        <v/>
      </c>
      <c r="P87" s="72"/>
      <c r="Q87" s="72"/>
      <c r="R87" s="72" t="s">
        <v>137</v>
      </c>
      <c r="S87" s="136">
        <v>3</v>
      </c>
      <c r="T87" s="137" t="str" cm="1">
        <f t="array" aca="1" ref="T87" ca="1">_xlfn.XLOOKUP(R87,INDIRECT("'"&amp;$Q$83&amp;"'!C:C"),INDIRECT("'"&amp;$Q$83&amp;"'!E:E"))</f>
        <v>Algeria</v>
      </c>
      <c r="U87" s="71">
        <f ca="1">INDEX(INDIRECT("'"&amp;$Q$83&amp;"'!J:J"),MATCH(T87,INDIRECT("'"&amp;$Q$83&amp;"'!E:E"),0))</f>
        <v>0</v>
      </c>
      <c r="V87" s="71">
        <f ca="1">INDEX(INDIRECT("'"&amp;$Q$83&amp;"'!H3:H6"),MATCH(T87,INDIRECT("'"&amp;$Q$83&amp;"'!E3:E6"),0))</f>
        <v>0</v>
      </c>
      <c r="W87" s="138">
        <f ca="1">INDEX(INDIRECT("'"&amp;$Q$83&amp;"'!I3:I6"),MATCH(T87,INDIRECT("'"&amp;$Q$83&amp;"'!E3:E6"),0))</f>
        <v>0</v>
      </c>
      <c r="Y87" s="76" t="s">
        <v>135</v>
      </c>
      <c r="Z87" s="77" t="s">
        <v>137</v>
      </c>
      <c r="AA87" s="77" t="str">
        <f ca="1">T87</f>
        <v>Algeria</v>
      </c>
    </row>
    <row r="88" spans="8:27" ht="15.75" customHeight="1" x14ac:dyDescent="0.15">
      <c r="H88" s="55">
        <v>69</v>
      </c>
      <c r="I88" s="134">
        <v>46201</v>
      </c>
      <c r="J88" s="150" t="str">
        <f>Teams!A49</f>
        <v>Algeria</v>
      </c>
      <c r="K88" s="153"/>
      <c r="L88" s="156"/>
      <c r="M88" s="131" t="str">
        <f>Teams!A47</f>
        <v>Austria</v>
      </c>
      <c r="N88" s="74" t="str">
        <f t="shared" si="24"/>
        <v/>
      </c>
      <c r="O88" s="74" t="str">
        <f t="shared" si="25"/>
        <v/>
      </c>
      <c r="P88" s="72"/>
      <c r="Q88" s="72"/>
      <c r="R88" s="72" t="s">
        <v>440</v>
      </c>
      <c r="S88" s="136">
        <v>4</v>
      </c>
      <c r="T88" s="137" t="str" cm="1">
        <f t="array" aca="1" ref="T88" ca="1">_xlfn.XLOOKUP(R88,INDIRECT("'"&amp;$Q$83&amp;"'!C:C"),INDIRECT("'"&amp;$Q$83&amp;"'!E:E"))</f>
        <v>Jordan</v>
      </c>
      <c r="U88" s="71">
        <f ca="1">INDEX(INDIRECT("'"&amp;$Q$83&amp;"'!J:J"),MATCH(T88,INDIRECT("'"&amp;$Q$83&amp;"'!E:E"),0))</f>
        <v>0</v>
      </c>
      <c r="V88" s="71">
        <f ca="1">INDEX(INDIRECT("'"&amp;$Q$83&amp;"'!H3:H6"),MATCH(T88,INDIRECT("'"&amp;$Q$83&amp;"'!E3:E6"),0))</f>
        <v>0</v>
      </c>
      <c r="W88" s="138">
        <f ca="1">INDEX(INDIRECT("'"&amp;$Q$83&amp;"'!I3:I6"),MATCH(T88,INDIRECT("'"&amp;$Q$83&amp;"'!E3:E6"),0))</f>
        <v>0</v>
      </c>
    </row>
    <row r="89" spans="8:27" ht="15.75" customHeight="1" x14ac:dyDescent="0.15">
      <c r="H89" s="55">
        <v>70</v>
      </c>
      <c r="I89" s="135">
        <v>46201</v>
      </c>
      <c r="J89" s="151" t="str">
        <f>Teams!A48</f>
        <v>Jordan</v>
      </c>
      <c r="K89" s="154"/>
      <c r="L89" s="157"/>
      <c r="M89" s="132" t="str">
        <f>Teams!A46</f>
        <v>Argentina</v>
      </c>
      <c r="N89" s="74" t="str">
        <f t="shared" si="24"/>
        <v/>
      </c>
      <c r="O89" s="74" t="str">
        <f t="shared" si="25"/>
        <v/>
      </c>
      <c r="P89" s="72"/>
      <c r="Q89" s="72"/>
      <c r="R89" s="72"/>
      <c r="S89" s="144" t="s">
        <v>526</v>
      </c>
      <c r="T89" s="145"/>
      <c r="U89" s="146"/>
      <c r="V89" s="147"/>
      <c r="W89" s="148" t="str">
        <f ca="1">IF(SUM(U85:U88)=12,CONCATENATE(T85,", ",T86),"")</f>
        <v/>
      </c>
      <c r="X89" s="77" t="s">
        <v>135</v>
      </c>
      <c r="Y89" s="77">
        <f ca="1">SUM(U85:U88)</f>
        <v>0</v>
      </c>
    </row>
    <row r="90" spans="8:27" ht="15.75" customHeight="1" x14ac:dyDescent="0.15">
      <c r="I90" s="72"/>
      <c r="J90" s="72"/>
      <c r="K90" s="71"/>
      <c r="L90" s="71"/>
      <c r="M90" s="72"/>
      <c r="N90" s="71"/>
      <c r="O90" s="71"/>
      <c r="P90" s="72"/>
      <c r="Q90" s="72"/>
      <c r="R90" s="72"/>
      <c r="S90" s="72"/>
      <c r="T90" s="72"/>
      <c r="U90" s="72"/>
      <c r="V90" s="72"/>
      <c r="W90" s="72"/>
    </row>
    <row r="91" spans="8:27" ht="15.75" customHeight="1" x14ac:dyDescent="0.15">
      <c r="I91" s="68" t="s">
        <v>98</v>
      </c>
      <c r="J91" s="68"/>
      <c r="K91" s="69"/>
      <c r="L91" s="69"/>
      <c r="M91" s="70"/>
      <c r="N91" s="71" t="s">
        <v>9</v>
      </c>
      <c r="O91" s="71" t="s">
        <v>10</v>
      </c>
      <c r="P91" s="72"/>
      <c r="Q91" s="72" t="s">
        <v>506</v>
      </c>
      <c r="R91" s="72"/>
      <c r="S91" s="68" t="s">
        <v>147</v>
      </c>
      <c r="T91" s="69"/>
      <c r="U91" s="69"/>
      <c r="V91" s="69"/>
      <c r="W91" s="70"/>
    </row>
    <row r="92" spans="8:27" ht="15.75" customHeight="1" x14ac:dyDescent="0.15">
      <c r="H92" s="55">
        <v>23</v>
      </c>
      <c r="I92" s="133">
        <v>46190</v>
      </c>
      <c r="J92" s="149" t="str">
        <f>Teams!A51</f>
        <v>Portugal</v>
      </c>
      <c r="K92" s="152"/>
      <c r="L92" s="155"/>
      <c r="M92" s="130" t="str">
        <f>Teams!A52</f>
        <v>DR Congo</v>
      </c>
      <c r="N92" s="74" t="str">
        <f>IF(K92="","",IF(K92&gt;L92,3,IF(K92=L92,1,0)))</f>
        <v/>
      </c>
      <c r="O92" s="74" t="str">
        <f>IF(L92="","",IF(L92&gt;K92,3,IF(L92=K92,1,0)))</f>
        <v/>
      </c>
      <c r="P92" s="72"/>
      <c r="Q92" s="72"/>
      <c r="R92" s="72"/>
      <c r="S92" s="139" t="s">
        <v>11</v>
      </c>
      <c r="T92" s="140" t="s">
        <v>12</v>
      </c>
      <c r="U92" s="141" t="s">
        <v>13</v>
      </c>
      <c r="V92" s="142" t="s">
        <v>14</v>
      </c>
      <c r="W92" s="143" t="s">
        <v>15</v>
      </c>
    </row>
    <row r="93" spans="8:27" ht="15.75" customHeight="1" x14ac:dyDescent="0.15">
      <c r="H93" s="55">
        <v>24</v>
      </c>
      <c r="I93" s="134">
        <v>46191</v>
      </c>
      <c r="J93" s="150" t="str">
        <f>Teams!A53</f>
        <v>Uzbekistan</v>
      </c>
      <c r="K93" s="153"/>
      <c r="L93" s="156"/>
      <c r="M93" s="131" t="str">
        <f>Teams!A54</f>
        <v>Colombia</v>
      </c>
      <c r="N93" s="74" t="str">
        <f t="shared" ref="N93:N97" si="26">IF(K93="","",IF(K93&gt;L93,3,IF(K93=L93,1,0)))</f>
        <v/>
      </c>
      <c r="O93" s="74" t="str">
        <f t="shared" ref="O93:O97" si="27">IF(L93="","",IF(L93&gt;K93,3,IF(L93=K93,1,0)))</f>
        <v/>
      </c>
      <c r="P93" s="72"/>
      <c r="Q93" s="75" t="s">
        <v>223</v>
      </c>
      <c r="R93" s="75" t="s">
        <v>131</v>
      </c>
      <c r="S93" s="136">
        <v>1</v>
      </c>
      <c r="T93" s="137" t="str" cm="1">
        <f t="array" aca="1" ref="T93" ca="1">_xlfn.XLOOKUP(R93,INDIRECT("'"&amp;$Q$91&amp;"'!C:C"),INDIRECT("'"&amp;$Q$91&amp;"'!E:E"))</f>
        <v>Portugal</v>
      </c>
      <c r="U93" s="71">
        <f ca="1">INDEX(INDIRECT("'"&amp;$Q$91&amp;"'!J:J"),MATCH(T93,INDIRECT("'"&amp;$Q$91&amp;"'!E:E"),0))</f>
        <v>0</v>
      </c>
      <c r="V93" s="71">
        <f ca="1">INDEX(INDIRECT("'"&amp;$Q$91&amp;"'!H3:H6"),MATCH(T93,INDIRECT("'"&amp;$Q$91&amp;"'!E3:E6"),0))</f>
        <v>0</v>
      </c>
      <c r="W93" s="138">
        <f ca="1">INDEX(INDIRECT("'"&amp;$Q$91&amp;"'!I3:I6"),MATCH(T93,INDIRECT("'"&amp;$Q$91&amp;"'!E3:E6"),0))</f>
        <v>0</v>
      </c>
    </row>
    <row r="94" spans="8:27" ht="15.75" customHeight="1" x14ac:dyDescent="0.15">
      <c r="H94" s="55">
        <v>47</v>
      </c>
      <c r="I94" s="134">
        <v>46196</v>
      </c>
      <c r="J94" s="150" t="str">
        <f>Teams!A51</f>
        <v>Portugal</v>
      </c>
      <c r="K94" s="153"/>
      <c r="L94" s="156"/>
      <c r="M94" s="131" t="str">
        <f>Teams!A53</f>
        <v>Uzbekistan</v>
      </c>
      <c r="N94" s="74" t="str">
        <f t="shared" si="26"/>
        <v/>
      </c>
      <c r="O94" s="74" t="str">
        <f t="shared" si="27"/>
        <v/>
      </c>
      <c r="P94" s="72"/>
      <c r="Q94" s="75" t="s">
        <v>198</v>
      </c>
      <c r="R94" s="75" t="s">
        <v>441</v>
      </c>
      <c r="S94" s="136">
        <v>2</v>
      </c>
      <c r="T94" s="137" t="str" cm="1">
        <f t="array" aca="1" ref="T94" ca="1">_xlfn.XLOOKUP(R94,INDIRECT("'"&amp;$Q$91&amp;"'!C:C"),INDIRECT("'"&amp;$Q$91&amp;"'!E:E"))</f>
        <v>Colombia</v>
      </c>
      <c r="U94" s="71">
        <f ca="1">INDEX(INDIRECT("'"&amp;$Q$91&amp;"'!J:J"),MATCH(T94,INDIRECT("'"&amp;$Q$91&amp;"'!E:E"),0))</f>
        <v>0</v>
      </c>
      <c r="V94" s="71">
        <f ca="1">INDEX(INDIRECT("'"&amp;$Q$91&amp;"'!H3:H6"),MATCH(T94,INDIRECT("'"&amp;$Q$91&amp;"'!E3:E6"),0))</f>
        <v>0</v>
      </c>
      <c r="W94" s="138">
        <f ca="1">INDEX(INDIRECT("'"&amp;$Q$91&amp;"'!I3:I6"),MATCH(T94,INDIRECT("'"&amp;$Q$91&amp;"'!E3:E6"),0))</f>
        <v>0</v>
      </c>
    </row>
    <row r="95" spans="8:27" ht="15.75" customHeight="1" x14ac:dyDescent="0.15">
      <c r="H95" s="55">
        <v>48</v>
      </c>
      <c r="I95" s="134">
        <v>46197</v>
      </c>
      <c r="J95" s="150" t="str">
        <f>Teams!A54</f>
        <v>Colombia</v>
      </c>
      <c r="K95" s="153"/>
      <c r="L95" s="156"/>
      <c r="M95" s="131" t="str">
        <f>Teams!A52</f>
        <v>DR Congo</v>
      </c>
      <c r="N95" s="74" t="str">
        <f t="shared" si="26"/>
        <v/>
      </c>
      <c r="O95" s="74" t="str">
        <f t="shared" si="27"/>
        <v/>
      </c>
      <c r="P95" s="72"/>
      <c r="Q95" s="72"/>
      <c r="R95" s="72" t="s">
        <v>142</v>
      </c>
      <c r="S95" s="136">
        <v>3</v>
      </c>
      <c r="T95" s="137" t="str" cm="1">
        <f t="array" aca="1" ref="T95" ca="1">_xlfn.XLOOKUP(R95,INDIRECT("'"&amp;$Q$91&amp;"'!C:C"),INDIRECT("'"&amp;$Q$91&amp;"'!E:E"))</f>
        <v>Uzbekistan</v>
      </c>
      <c r="U95" s="71">
        <f ca="1">INDEX(INDIRECT("'"&amp;$Q$91&amp;"'!J:J"),MATCH(T95,INDIRECT("'"&amp;$Q$91&amp;"'!E:E"),0))</f>
        <v>0</v>
      </c>
      <c r="V95" s="71">
        <f ca="1">INDEX(INDIRECT("'"&amp;$Q$91&amp;"'!H3:H6"),MATCH(T95,INDIRECT("'"&amp;$Q$91&amp;"'!E3:E6"),0))</f>
        <v>0</v>
      </c>
      <c r="W95" s="138">
        <f ca="1">INDEX(INDIRECT("'"&amp;$Q$91&amp;"'!I3:I6"),MATCH(T95,INDIRECT("'"&amp;$Q$91&amp;"'!E3:E6"),0))</f>
        <v>0</v>
      </c>
      <c r="Y95" s="76" t="s">
        <v>136</v>
      </c>
      <c r="Z95" s="77" t="s">
        <v>142</v>
      </c>
      <c r="AA95" s="77" t="str">
        <f ca="1">T95</f>
        <v>Uzbekistan</v>
      </c>
    </row>
    <row r="96" spans="8:27" ht="15.75" customHeight="1" x14ac:dyDescent="0.15">
      <c r="H96" s="55">
        <v>71</v>
      </c>
      <c r="I96" s="134">
        <v>46201</v>
      </c>
      <c r="J96" s="150" t="str">
        <f>Teams!A54</f>
        <v>Colombia</v>
      </c>
      <c r="K96" s="153"/>
      <c r="L96" s="156"/>
      <c r="M96" s="131" t="str">
        <f>Teams!A51</f>
        <v>Portugal</v>
      </c>
      <c r="N96" s="74" t="str">
        <f t="shared" si="26"/>
        <v/>
      </c>
      <c r="O96" s="74" t="str">
        <f t="shared" si="27"/>
        <v/>
      </c>
      <c r="P96" s="72"/>
      <c r="Q96" s="72"/>
      <c r="R96" s="72" t="s">
        <v>442</v>
      </c>
      <c r="S96" s="136">
        <v>4</v>
      </c>
      <c r="T96" s="137" t="str" cm="1">
        <f t="array" aca="1" ref="T96" ca="1">_xlfn.XLOOKUP(R96,INDIRECT("'"&amp;$Q$91&amp;"'!C:C"),INDIRECT("'"&amp;$Q$91&amp;"'!E:E"))</f>
        <v>DR Congo</v>
      </c>
      <c r="U96" s="71">
        <f ca="1">INDEX(INDIRECT("'"&amp;$Q$91&amp;"'!J:J"),MATCH(T96,INDIRECT("'"&amp;$Q$91&amp;"'!E:E"),0))</f>
        <v>0</v>
      </c>
      <c r="V96" s="71">
        <f ca="1">INDEX(INDIRECT("'"&amp;$Q$91&amp;"'!H3:H6"),MATCH(T96,INDIRECT("'"&amp;$Q$91&amp;"'!E3:E6"),0))</f>
        <v>0</v>
      </c>
      <c r="W96" s="138">
        <f ca="1">INDEX(INDIRECT("'"&amp;$Q$91&amp;"'!I3:I6"),MATCH(T96,INDIRECT("'"&amp;$Q$91&amp;"'!E3:E6"),0))</f>
        <v>0</v>
      </c>
    </row>
    <row r="97" spans="8:27" ht="15.75" customHeight="1" x14ac:dyDescent="0.15">
      <c r="H97" s="55">
        <v>72</v>
      </c>
      <c r="I97" s="135">
        <v>46201</v>
      </c>
      <c r="J97" s="151" t="str">
        <f>Teams!A52</f>
        <v>DR Congo</v>
      </c>
      <c r="K97" s="154"/>
      <c r="L97" s="157"/>
      <c r="M97" s="132" t="str">
        <f>Teams!A53</f>
        <v>Uzbekistan</v>
      </c>
      <c r="N97" s="74" t="str">
        <f t="shared" si="26"/>
        <v/>
      </c>
      <c r="O97" s="74" t="str">
        <f t="shared" si="27"/>
        <v/>
      </c>
      <c r="P97" s="72"/>
      <c r="Q97" s="72"/>
      <c r="R97" s="72"/>
      <c r="S97" s="144" t="s">
        <v>526</v>
      </c>
      <c r="T97" s="145"/>
      <c r="U97" s="146"/>
      <c r="V97" s="147"/>
      <c r="W97" s="148" t="str">
        <f ca="1">IF(SUM(U93:U96)=12,CONCATENATE(T93,", ",T94),"")</f>
        <v/>
      </c>
      <c r="X97" s="77" t="s">
        <v>136</v>
      </c>
      <c r="Y97" s="77">
        <f ca="1">SUM(U93:U96)</f>
        <v>0</v>
      </c>
    </row>
    <row r="98" spans="8:27" ht="15.75" customHeight="1" x14ac:dyDescent="0.15">
      <c r="I98" s="72"/>
      <c r="J98" s="72"/>
      <c r="K98" s="71"/>
      <c r="L98" s="71"/>
      <c r="M98" s="72"/>
      <c r="N98" s="71"/>
      <c r="O98" s="71"/>
      <c r="P98" s="72"/>
      <c r="Q98" s="72"/>
      <c r="R98" s="72"/>
      <c r="S98" s="72"/>
      <c r="T98" s="72"/>
      <c r="U98" s="72"/>
      <c r="V98" s="72"/>
      <c r="W98" s="72"/>
    </row>
    <row r="99" spans="8:27" ht="15.75" customHeight="1" x14ac:dyDescent="0.15">
      <c r="I99" s="68" t="s">
        <v>99</v>
      </c>
      <c r="J99" s="68"/>
      <c r="K99" s="69"/>
      <c r="L99" s="69"/>
      <c r="M99" s="70"/>
      <c r="N99" s="71" t="s">
        <v>9</v>
      </c>
      <c r="O99" s="71" t="s">
        <v>10</v>
      </c>
      <c r="P99" s="72"/>
      <c r="Q99" s="72" t="s">
        <v>507</v>
      </c>
      <c r="R99" s="72"/>
      <c r="S99" s="68" t="s">
        <v>148</v>
      </c>
      <c r="T99" s="69"/>
      <c r="U99" s="69"/>
      <c r="V99" s="69"/>
      <c r="W99" s="70"/>
    </row>
    <row r="100" spans="8:27" ht="15.75" customHeight="1" x14ac:dyDescent="0.15">
      <c r="H100" s="55">
        <v>22</v>
      </c>
      <c r="I100" s="133">
        <v>46190</v>
      </c>
      <c r="J100" s="149" t="str">
        <f>Teams!A56</f>
        <v>England</v>
      </c>
      <c r="K100" s="152"/>
      <c r="L100" s="155"/>
      <c r="M100" s="130" t="str">
        <f>Teams!A57</f>
        <v>Croatia</v>
      </c>
      <c r="N100" s="74" t="str">
        <f>IF(K100="","",IF(K100&gt;L100,3,IF(K100=L100,1,0)))</f>
        <v/>
      </c>
      <c r="O100" s="74" t="str">
        <f>IF(L100="","",IF(L100&gt;K100,3,IF(L100=K100,1,0)))</f>
        <v/>
      </c>
      <c r="P100" s="72"/>
      <c r="Q100" s="72"/>
      <c r="R100" s="72"/>
      <c r="S100" s="139" t="s">
        <v>11</v>
      </c>
      <c r="T100" s="140" t="s">
        <v>12</v>
      </c>
      <c r="U100" s="141" t="s">
        <v>13</v>
      </c>
      <c r="V100" s="142" t="s">
        <v>14</v>
      </c>
      <c r="W100" s="143" t="s">
        <v>15</v>
      </c>
    </row>
    <row r="101" spans="8:27" ht="15.75" customHeight="1" x14ac:dyDescent="0.15">
      <c r="H101" s="55">
        <v>21</v>
      </c>
      <c r="I101" s="134">
        <v>46191</v>
      </c>
      <c r="J101" s="150" t="str">
        <f>Teams!A58</f>
        <v>Ghana</v>
      </c>
      <c r="K101" s="153"/>
      <c r="L101" s="156"/>
      <c r="M101" s="131" t="str">
        <f>Teams!A59</f>
        <v>Panama</v>
      </c>
      <c r="N101" s="74" t="str">
        <f t="shared" ref="N101:N105" si="28">IF(K101="","",IF(K101&gt;L101,3,IF(K101=L101,1,0)))</f>
        <v/>
      </c>
      <c r="O101" s="74" t="str">
        <f t="shared" ref="O101:O105" si="29">IF(L101="","",IF(L101&gt;K101,3,IF(L101=K101,1,0)))</f>
        <v/>
      </c>
      <c r="P101" s="72"/>
      <c r="Q101" s="75" t="s">
        <v>215</v>
      </c>
      <c r="R101" s="75" t="s">
        <v>132</v>
      </c>
      <c r="S101" s="136">
        <v>1</v>
      </c>
      <c r="T101" s="137" t="str" cm="1">
        <f t="array" aca="1" ref="T101" ca="1">_xlfn.XLOOKUP(R101,INDIRECT("'"&amp;$Q$99&amp;"'!C:C"),INDIRECT("'"&amp;$Q$99&amp;"'!E:E"))</f>
        <v>England</v>
      </c>
      <c r="U101" s="71">
        <f ca="1">INDEX(INDIRECT("'"&amp;$Q$99&amp;"'!J:J"),MATCH(T101,INDIRECT("'"&amp;$Q$99&amp;"'!E:E"),0))</f>
        <v>0</v>
      </c>
      <c r="V101" s="71">
        <f ca="1">INDEX(INDIRECT("'"&amp;$Q$99&amp;"'!H3:H6"),MATCH(T101,INDIRECT("'"&amp;$Q$99&amp;"'!E3:E6"),0))</f>
        <v>0</v>
      </c>
      <c r="W101" s="138">
        <f ca="1">INDEX(INDIRECT("'"&amp;$Q$99&amp;"'!I3:I6"),MATCH(T101,INDIRECT("'"&amp;$Q$99&amp;"'!E3:E6"),0))</f>
        <v>0</v>
      </c>
    </row>
    <row r="102" spans="8:27" ht="15.75" customHeight="1" x14ac:dyDescent="0.15">
      <c r="H102" s="55">
        <v>45</v>
      </c>
      <c r="I102" s="134">
        <v>46196</v>
      </c>
      <c r="J102" s="150" t="str">
        <f>Teams!A56</f>
        <v>England</v>
      </c>
      <c r="K102" s="153"/>
      <c r="L102" s="156"/>
      <c r="M102" s="131" t="str">
        <f>Teams!A58</f>
        <v>Ghana</v>
      </c>
      <c r="N102" s="74" t="str">
        <f t="shared" si="28"/>
        <v/>
      </c>
      <c r="O102" s="74" t="str">
        <f t="shared" si="29"/>
        <v/>
      </c>
      <c r="P102" s="72"/>
      <c r="Q102" s="75" t="s">
        <v>197</v>
      </c>
      <c r="R102" s="75" t="s">
        <v>443</v>
      </c>
      <c r="S102" s="136">
        <v>2</v>
      </c>
      <c r="T102" s="137" t="str" cm="1">
        <f t="array" aca="1" ref="T102" ca="1">_xlfn.XLOOKUP(R102,INDIRECT("'"&amp;$Q$99&amp;"'!C:C"),INDIRECT("'"&amp;$Q$99&amp;"'!E:E"))</f>
        <v>Croatia</v>
      </c>
      <c r="U102" s="71">
        <f ca="1">INDEX(INDIRECT("'"&amp;$Q$99&amp;"'!J:J"),MATCH(T102,INDIRECT("'"&amp;$Q$99&amp;"'!E:E"),0))</f>
        <v>0</v>
      </c>
      <c r="V102" s="71">
        <f ca="1">INDEX(INDIRECT("'"&amp;$Q$99&amp;"'!H3:H6"),MATCH(T102,INDIRECT("'"&amp;$Q$99&amp;"'!E3:E6"),0))</f>
        <v>0</v>
      </c>
      <c r="W102" s="138">
        <f ca="1">INDEX(INDIRECT("'"&amp;$Q$99&amp;"'!I3:I6"),MATCH(T102,INDIRECT("'"&amp;$Q$99&amp;"'!E3:E6"),0))</f>
        <v>0</v>
      </c>
    </row>
    <row r="103" spans="8:27" ht="15.75" customHeight="1" x14ac:dyDescent="0.15">
      <c r="H103" s="55">
        <v>46</v>
      </c>
      <c r="I103" s="134">
        <v>46197</v>
      </c>
      <c r="J103" s="150" t="str">
        <f>Teams!A59</f>
        <v>Panama</v>
      </c>
      <c r="K103" s="153"/>
      <c r="L103" s="156"/>
      <c r="M103" s="131" t="str">
        <f>Teams!A57</f>
        <v>Croatia</v>
      </c>
      <c r="N103" s="74" t="str">
        <f t="shared" si="28"/>
        <v/>
      </c>
      <c r="O103" s="74" t="str">
        <f t="shared" si="29"/>
        <v/>
      </c>
      <c r="P103" s="72"/>
      <c r="Q103" s="72"/>
      <c r="R103" s="72" t="s">
        <v>141</v>
      </c>
      <c r="S103" s="136">
        <v>3</v>
      </c>
      <c r="T103" s="137" t="str" cm="1">
        <f t="array" aca="1" ref="T103" ca="1">_xlfn.XLOOKUP(R103,INDIRECT("'"&amp;$Q$99&amp;"'!C:C"),INDIRECT("'"&amp;$Q$99&amp;"'!E:E"))</f>
        <v>Panama</v>
      </c>
      <c r="U103" s="71">
        <f ca="1">INDEX(INDIRECT("'"&amp;$Q$99&amp;"'!J:J"),MATCH(T103,INDIRECT("'"&amp;$Q$99&amp;"'!E:E"),0))</f>
        <v>0</v>
      </c>
      <c r="V103" s="71">
        <f ca="1">INDEX(INDIRECT("'"&amp;$Q$99&amp;"'!H3:H6"),MATCH(T103,INDIRECT("'"&amp;$Q$99&amp;"'!E3:E6"),0))</f>
        <v>0</v>
      </c>
      <c r="W103" s="138">
        <f ca="1">INDEX(INDIRECT("'"&amp;$Q$99&amp;"'!I3:I6"),MATCH(T103,INDIRECT("'"&amp;$Q$99&amp;"'!E3:E6"),0))</f>
        <v>0</v>
      </c>
      <c r="Y103" s="76" t="s">
        <v>65</v>
      </c>
      <c r="Z103" s="77" t="s">
        <v>141</v>
      </c>
      <c r="AA103" s="77" t="str">
        <f ca="1">T103</f>
        <v>Panama</v>
      </c>
    </row>
    <row r="104" spans="8:27" ht="15.75" customHeight="1" x14ac:dyDescent="0.15">
      <c r="H104" s="55">
        <v>67</v>
      </c>
      <c r="I104" s="134">
        <v>46200</v>
      </c>
      <c r="J104" s="150" t="str">
        <f>Teams!A59</f>
        <v>Panama</v>
      </c>
      <c r="K104" s="153"/>
      <c r="L104" s="156"/>
      <c r="M104" s="131" t="str">
        <f>Teams!A56</f>
        <v>England</v>
      </c>
      <c r="N104" s="74" t="str">
        <f t="shared" si="28"/>
        <v/>
      </c>
      <c r="O104" s="74" t="str">
        <f t="shared" si="29"/>
        <v/>
      </c>
      <c r="P104" s="72"/>
      <c r="Q104" s="72"/>
      <c r="R104" s="72" t="s">
        <v>444</v>
      </c>
      <c r="S104" s="136">
        <v>4</v>
      </c>
      <c r="T104" s="137" t="str" cm="1">
        <f t="array" aca="1" ref="T104" ca="1">_xlfn.XLOOKUP(R104,INDIRECT("'"&amp;$Q$99&amp;"'!C:C"),INDIRECT("'"&amp;$Q$99&amp;"'!E:E"))</f>
        <v>Ghana</v>
      </c>
      <c r="U104" s="71">
        <f ca="1">INDEX(INDIRECT("'"&amp;$Q$99&amp;"'!J:J"),MATCH(T104,INDIRECT("'"&amp;$Q$99&amp;"'!E:E"),0))</f>
        <v>0</v>
      </c>
      <c r="V104" s="71">
        <f ca="1">INDEX(INDIRECT("'"&amp;$Q$99&amp;"'!H3:H6"),MATCH(T104,INDIRECT("'"&amp;$Q$99&amp;"'!E3:E6"),0))</f>
        <v>0</v>
      </c>
      <c r="W104" s="138">
        <f ca="1">INDEX(INDIRECT("'"&amp;$Q$99&amp;"'!I3:I6"),MATCH(T104,INDIRECT("'"&amp;$Q$99&amp;"'!E3:E6"),0))</f>
        <v>0</v>
      </c>
    </row>
    <row r="105" spans="8:27" ht="15.75" customHeight="1" x14ac:dyDescent="0.15">
      <c r="H105" s="55">
        <v>68</v>
      </c>
      <c r="I105" s="135">
        <v>46200</v>
      </c>
      <c r="J105" s="151" t="str">
        <f>Teams!A57</f>
        <v>Croatia</v>
      </c>
      <c r="K105" s="154"/>
      <c r="L105" s="157"/>
      <c r="M105" s="132" t="str">
        <f>Teams!A58</f>
        <v>Ghana</v>
      </c>
      <c r="N105" s="74" t="str">
        <f t="shared" si="28"/>
        <v/>
      </c>
      <c r="O105" s="74" t="str">
        <f t="shared" si="29"/>
        <v/>
      </c>
      <c r="P105" s="72"/>
      <c r="Q105" s="72"/>
      <c r="R105" s="72"/>
      <c r="S105" s="144" t="s">
        <v>526</v>
      </c>
      <c r="T105" s="145"/>
      <c r="U105" s="146"/>
      <c r="V105" s="147"/>
      <c r="W105" s="148" t="str">
        <f ca="1">IF(SUM(U101:U104)=12,CONCATENATE(T101,", ",T102),"")</f>
        <v/>
      </c>
      <c r="X105" s="77" t="s">
        <v>65</v>
      </c>
      <c r="Y105" s="77">
        <f ca="1">SUM(U101:U104)</f>
        <v>0</v>
      </c>
    </row>
    <row r="106" spans="8:27" hidden="1" x14ac:dyDescent="0.15">
      <c r="U106" s="56">
        <f ca="1">SUM(U13:U104)</f>
        <v>0</v>
      </c>
    </row>
    <row r="109" spans="8:27" ht="15" customHeight="1" x14ac:dyDescent="0.15"/>
  </sheetData>
  <sheetProtection algorithmName="SHA-512" hashValue="8P0mkrEOkoyLx+JUeD166KVHeG3iLQP3fXmlLk9I16yRKcOU9MP3kHDCMGioVfIUgDSmZAlHZS1tNfEcphWHfA==" saltValue="4r8gF44/08hrHwQpEASoaA==" spinCount="100000" sheet="1" selectLockedCells="1"/>
  <protectedRanges>
    <protectedRange algorithmName="SHA-512" hashValue="XdkiZVUpOX4rcmMj8xQ56RJKlUT/2OQSxsy7fHUxw7Tq2kC0CqKeemf1m2LQpg3h5Zsi5uEnMFUj8oQo55lsFA==" saltValue="Qqf+8pNJE0dwCqnpJr3hsw==" spinCount="100000" sqref="K100:L105 K12:L17 K20:L25 K28:L33 K36:L41 K44:L49 K52:L57 K60:L65 K68:L73 K76:L81 K84:L89 K92:L97" name="Yellow Cells_2"/>
  </protectedRanges>
  <mergeCells count="40">
    <mergeCell ref="B41:F41"/>
    <mergeCell ref="B59:F59"/>
    <mergeCell ref="B31:F31"/>
    <mergeCell ref="C14:F14"/>
    <mergeCell ref="AF16:AI16"/>
    <mergeCell ref="AF18:AI18"/>
    <mergeCell ref="B21:F29"/>
    <mergeCell ref="B20:F20"/>
    <mergeCell ref="B17:F17"/>
    <mergeCell ref="B9:F11"/>
    <mergeCell ref="C13:F13"/>
    <mergeCell ref="AF76:AI76"/>
    <mergeCell ref="AF77:AI77"/>
    <mergeCell ref="AF67:AI68"/>
    <mergeCell ref="AF72:AI73"/>
    <mergeCell ref="B32:F39"/>
    <mergeCell ref="B42:F47"/>
    <mergeCell ref="AF58:AI58"/>
    <mergeCell ref="AF63:AI63"/>
    <mergeCell ref="AF66:AI66"/>
    <mergeCell ref="AF40:AI40"/>
    <mergeCell ref="AF51:AI51"/>
    <mergeCell ref="AF71:AI71"/>
    <mergeCell ref="B49:F49"/>
    <mergeCell ref="B60:F70"/>
    <mergeCell ref="AQ2:AR2"/>
    <mergeCell ref="AQ11:AR11"/>
    <mergeCell ref="AF22:AI22"/>
    <mergeCell ref="I2:AI3"/>
    <mergeCell ref="AF11:AI11"/>
    <mergeCell ref="I5:AI8"/>
    <mergeCell ref="I10:M10"/>
    <mergeCell ref="AF10:AI10"/>
    <mergeCell ref="AF20:AI20"/>
    <mergeCell ref="AF12:AI15"/>
    <mergeCell ref="AF17:AI17"/>
    <mergeCell ref="B2:B3"/>
    <mergeCell ref="B5:B6"/>
    <mergeCell ref="B7:B8"/>
    <mergeCell ref="B16:F16"/>
  </mergeCells>
  <conditionalFormatting sqref="J12:J17 M12:M17 J20:J25 M20:M25 J28:J33 M28:M33 J36:J41 M36:M41 J44:J49 M44:M49 J52:J57 M52:M57 J60:J65 M60:M65 J68:J73 M68:M73 J76:J81 M76:M81 J84:J89 M84:M89 J92:J97 M92:M97 J100:J105 M100:M105">
    <cfRule type="cellIs" dxfId="72" priority="139" operator="equal">
      <formula>$B$17</formula>
    </cfRule>
  </conditionalFormatting>
  <conditionalFormatting sqref="S13:W13">
    <cfRule type="expression" dxfId="71" priority="92">
      <formula>SUM($U13:$U16)=12</formula>
    </cfRule>
  </conditionalFormatting>
  <conditionalFormatting sqref="S14:W14">
    <cfRule type="expression" dxfId="70" priority="91">
      <formula>SUM($U13:$U16)=12</formula>
    </cfRule>
  </conditionalFormatting>
  <conditionalFormatting sqref="S15:W15">
    <cfRule type="expression" dxfId="69" priority="90">
      <formula>SUM($U13:$U16)=12</formula>
    </cfRule>
  </conditionalFormatting>
  <conditionalFormatting sqref="S16:W16">
    <cfRule type="expression" dxfId="68" priority="89">
      <formula>SUM($U13:$U16)=12</formula>
    </cfRule>
  </conditionalFormatting>
  <conditionalFormatting sqref="S21:W21">
    <cfRule type="expression" dxfId="67" priority="84">
      <formula>SUM($U21:$U24)=12</formula>
    </cfRule>
  </conditionalFormatting>
  <conditionalFormatting sqref="S22:W22">
    <cfRule type="expression" dxfId="66" priority="83">
      <formula>SUM($U21:$U24)=12</formula>
    </cfRule>
  </conditionalFormatting>
  <conditionalFormatting sqref="S23:W23">
    <cfRule type="expression" dxfId="65" priority="82">
      <formula>SUM($U21:$U24)=12</formula>
    </cfRule>
  </conditionalFormatting>
  <conditionalFormatting sqref="S24:W24">
    <cfRule type="expression" dxfId="64" priority="81">
      <formula>SUM($U21:$U24)=12</formula>
    </cfRule>
  </conditionalFormatting>
  <conditionalFormatting sqref="S29:W29">
    <cfRule type="expression" dxfId="63" priority="80">
      <formula>SUM($U29:$U32)=12</formula>
    </cfRule>
  </conditionalFormatting>
  <conditionalFormatting sqref="S30:W30">
    <cfRule type="expression" dxfId="62" priority="79" stopIfTrue="1">
      <formula>SUM($U29:$U32)=12</formula>
    </cfRule>
  </conditionalFormatting>
  <conditionalFormatting sqref="S31:W31">
    <cfRule type="expression" dxfId="61" priority="78">
      <formula>SUM($U29:$U32)=12</formula>
    </cfRule>
  </conditionalFormatting>
  <conditionalFormatting sqref="S32:W32">
    <cfRule type="expression" dxfId="60" priority="77">
      <formula>SUM($U29:$U32)=12</formula>
    </cfRule>
  </conditionalFormatting>
  <conditionalFormatting sqref="S37:W37">
    <cfRule type="expression" dxfId="59" priority="76">
      <formula>SUM($U37:$U40)=12</formula>
    </cfRule>
  </conditionalFormatting>
  <conditionalFormatting sqref="S38:W38">
    <cfRule type="expression" dxfId="58" priority="75">
      <formula>SUM($U37:$U40)=12</formula>
    </cfRule>
  </conditionalFormatting>
  <conditionalFormatting sqref="S39:W39">
    <cfRule type="expression" dxfId="57" priority="74">
      <formula>SUM($U37:$U40)=12</formula>
    </cfRule>
  </conditionalFormatting>
  <conditionalFormatting sqref="S40:W40">
    <cfRule type="expression" dxfId="56" priority="73">
      <formula>SUM($U37:$U40)=12</formula>
    </cfRule>
  </conditionalFormatting>
  <conditionalFormatting sqref="S45:W45">
    <cfRule type="expression" dxfId="55" priority="72">
      <formula>SUM($U45:$U48)=12</formula>
    </cfRule>
  </conditionalFormatting>
  <conditionalFormatting sqref="S45:W48 S13:W16 S21:W24 S29:W32 S37:W40 S61:W64 S53:W56 S69:W72 S77:W80 S85:W88 S93:W96 S101:W104">
    <cfRule type="expression" dxfId="54" priority="199">
      <formula>$T13=$B$17</formula>
    </cfRule>
  </conditionalFormatting>
  <conditionalFormatting sqref="S46:W46">
    <cfRule type="expression" dxfId="53" priority="71">
      <formula>SUM($U45:$U48)=12</formula>
    </cfRule>
  </conditionalFormatting>
  <conditionalFormatting sqref="S47:W47">
    <cfRule type="expression" dxfId="52" priority="198">
      <formula>SUM($U45:$U48)=12</formula>
    </cfRule>
  </conditionalFormatting>
  <conditionalFormatting sqref="S48:W48">
    <cfRule type="expression" dxfId="51" priority="69">
      <formula>SUM($U45:$U48)=12</formula>
    </cfRule>
  </conditionalFormatting>
  <conditionalFormatting sqref="S53:W53">
    <cfRule type="expression" dxfId="50" priority="68">
      <formula>SUM($U53:$U56)=12</formula>
    </cfRule>
  </conditionalFormatting>
  <conditionalFormatting sqref="S54:W54">
    <cfRule type="expression" dxfId="49" priority="67">
      <formula>SUM($U53:$U56)=12</formula>
    </cfRule>
  </conditionalFormatting>
  <conditionalFormatting sqref="S55:W55">
    <cfRule type="expression" dxfId="48" priority="66">
      <formula>SUM($U53:$U56)=12</formula>
    </cfRule>
  </conditionalFormatting>
  <conditionalFormatting sqref="S56:W56">
    <cfRule type="expression" dxfId="47" priority="65">
      <formula>SUM($U53:$U56)=12</formula>
    </cfRule>
  </conditionalFormatting>
  <conditionalFormatting sqref="S61:W61">
    <cfRule type="expression" dxfId="46" priority="64">
      <formula>SUM($U61:$U64)=12</formula>
    </cfRule>
  </conditionalFormatting>
  <conditionalFormatting sqref="S62:W62">
    <cfRule type="expression" dxfId="45" priority="63">
      <formula>SUM($U61:$U64)=12</formula>
    </cfRule>
  </conditionalFormatting>
  <conditionalFormatting sqref="S63:W63">
    <cfRule type="expression" dxfId="44" priority="70">
      <formula>SUM($U61:$U64)=12</formula>
    </cfRule>
  </conditionalFormatting>
  <conditionalFormatting sqref="S64:W64">
    <cfRule type="expression" dxfId="43" priority="61">
      <formula>SUM($U61:$U64)=12</formula>
    </cfRule>
  </conditionalFormatting>
  <conditionalFormatting sqref="S69:W69">
    <cfRule type="expression" dxfId="42" priority="60">
      <formula>SUM($U69:$U72)=12</formula>
    </cfRule>
  </conditionalFormatting>
  <conditionalFormatting sqref="S70:W70">
    <cfRule type="expression" dxfId="41" priority="59">
      <formula>SUM($U69:$U72)=12</formula>
    </cfRule>
  </conditionalFormatting>
  <conditionalFormatting sqref="S71:W71">
    <cfRule type="expression" dxfId="40" priority="62">
      <formula>SUM($U69:$U72)=12</formula>
    </cfRule>
  </conditionalFormatting>
  <conditionalFormatting sqref="S72:W72">
    <cfRule type="expression" dxfId="39" priority="57">
      <formula>SUM($U69:$U72)=12</formula>
    </cfRule>
  </conditionalFormatting>
  <conditionalFormatting sqref="S77:W77">
    <cfRule type="expression" dxfId="38" priority="56">
      <formula>SUM($U77:$U80)=12</formula>
    </cfRule>
  </conditionalFormatting>
  <conditionalFormatting sqref="S78:W78">
    <cfRule type="expression" dxfId="37" priority="55">
      <formula>SUM($U77:$U80)=12</formula>
    </cfRule>
  </conditionalFormatting>
  <conditionalFormatting sqref="S79:W79">
    <cfRule type="expression" dxfId="36" priority="58">
      <formula>SUM($U77:$U80)=12</formula>
    </cfRule>
  </conditionalFormatting>
  <conditionalFormatting sqref="S80:W80">
    <cfRule type="expression" dxfId="35" priority="53">
      <formula>SUM($U77:$U80)=12</formula>
    </cfRule>
  </conditionalFormatting>
  <conditionalFormatting sqref="S85:W85">
    <cfRule type="expression" dxfId="34" priority="52">
      <formula>SUM($U85:$U88)=12</formula>
    </cfRule>
  </conditionalFormatting>
  <conditionalFormatting sqref="S86:W86">
    <cfRule type="expression" dxfId="33" priority="51">
      <formula>SUM($U85:$U88)=12</formula>
    </cfRule>
  </conditionalFormatting>
  <conditionalFormatting sqref="S87:W87">
    <cfRule type="expression" dxfId="32" priority="54">
      <formula>SUM($U85:$U88)=12</formula>
    </cfRule>
  </conditionalFormatting>
  <conditionalFormatting sqref="S88:W88">
    <cfRule type="expression" dxfId="31" priority="49">
      <formula>SUM($U85:$U88)=12</formula>
    </cfRule>
  </conditionalFormatting>
  <conditionalFormatting sqref="S93:W93">
    <cfRule type="expression" dxfId="30" priority="48">
      <formula>SUM($U93:$U96)=12</formula>
    </cfRule>
  </conditionalFormatting>
  <conditionalFormatting sqref="S94:W94">
    <cfRule type="expression" dxfId="29" priority="47">
      <formula>SUM($U93:$U96)=12</formula>
    </cfRule>
  </conditionalFormatting>
  <conditionalFormatting sqref="S95:W95">
    <cfRule type="expression" dxfId="28" priority="50">
      <formula>SUM($U93:$U96)=12</formula>
    </cfRule>
  </conditionalFormatting>
  <conditionalFormatting sqref="S96:W96">
    <cfRule type="expression" dxfId="27" priority="45">
      <formula>SUM($U93:$U96)=12</formula>
    </cfRule>
  </conditionalFormatting>
  <conditionalFormatting sqref="S101:W101">
    <cfRule type="expression" dxfId="26" priority="44">
      <formula>SUM($U101:$U104)=12</formula>
    </cfRule>
  </conditionalFormatting>
  <conditionalFormatting sqref="S102:W102">
    <cfRule type="expression" dxfId="24" priority="43">
      <formula>SUM($U101:$U104)=12</formula>
    </cfRule>
  </conditionalFormatting>
  <conditionalFormatting sqref="S103:W103">
    <cfRule type="expression" dxfId="23" priority="46">
      <formula>SUM($U101:$U104)=12</formula>
    </cfRule>
  </conditionalFormatting>
  <conditionalFormatting sqref="S104:W104">
    <cfRule type="expression" dxfId="22" priority="41">
      <formula>SUM($U101:$U104)=12</formula>
    </cfRule>
  </conditionalFormatting>
  <conditionalFormatting sqref="AF23:AF38 AI23:AI38 AI41:AI48 AI52:AI55 AI59:AI60 AI64">
    <cfRule type="cellIs" dxfId="21" priority="9" stopIfTrue="1" operator="equal">
      <formula>$B$17</formula>
    </cfRule>
  </conditionalFormatting>
  <conditionalFormatting sqref="AF23:AF38">
    <cfRule type="expression" dxfId="20" priority="38" stopIfTrue="1">
      <formula>$AG23=$AH23</formula>
    </cfRule>
    <cfRule type="expression" dxfId="19" priority="40">
      <formula>$AG23="x"</formula>
    </cfRule>
  </conditionalFormatting>
  <conditionalFormatting sqref="AF41:AF48 AF52:AF55 AF59:AF60 AF64">
    <cfRule type="cellIs" dxfId="18" priority="26" stopIfTrue="1" operator="equal">
      <formula>$B$17</formula>
    </cfRule>
    <cfRule type="expression" dxfId="17" priority="29" stopIfTrue="1">
      <formula>$AG41=$AH41</formula>
    </cfRule>
    <cfRule type="expression" dxfId="16" priority="30">
      <formula>$AG41="x"</formula>
    </cfRule>
  </conditionalFormatting>
  <conditionalFormatting sqref="AF72">
    <cfRule type="expression" dxfId="15" priority="6">
      <formula>$B$17</formula>
    </cfRule>
  </conditionalFormatting>
  <conditionalFormatting sqref="AG23:AH38">
    <cfRule type="expression" dxfId="14" priority="31" stopIfTrue="1">
      <formula>AND($AG23=$AH23,$AG23&lt;&gt;"")</formula>
    </cfRule>
  </conditionalFormatting>
  <conditionalFormatting sqref="AG41:AH48">
    <cfRule type="expression" dxfId="13" priority="25" stopIfTrue="1">
      <formula>AND($AG41=$AH41,$AG41&lt;&gt;"")</formula>
    </cfRule>
  </conditionalFormatting>
  <conditionalFormatting sqref="AG52:AH55">
    <cfRule type="expression" dxfId="12" priority="19" stopIfTrue="1">
      <formula>AND($AG52=$AH52,$AG52&lt;&gt;"")</formula>
    </cfRule>
  </conditionalFormatting>
  <conditionalFormatting sqref="AG59:AH60">
    <cfRule type="expression" dxfId="11" priority="13" stopIfTrue="1">
      <formula>AND($AG59=$AH59,$AG59&lt;&gt;"")</formula>
    </cfRule>
  </conditionalFormatting>
  <conditionalFormatting sqref="AG64:AH64">
    <cfRule type="expression" dxfId="10" priority="7" stopIfTrue="1">
      <formula>AND($AG64=$AH64,$AG64&lt;&gt;"")</formula>
    </cfRule>
  </conditionalFormatting>
  <conditionalFormatting sqref="AI23:AI38">
    <cfRule type="expression" dxfId="9" priority="36" stopIfTrue="1">
      <formula>$AH23=$AG23</formula>
    </cfRule>
    <cfRule type="expression" dxfId="8" priority="37">
      <formula>$AH23="x"</formula>
    </cfRule>
  </conditionalFormatting>
  <conditionalFormatting sqref="AI41:AI48">
    <cfRule type="expression" dxfId="7" priority="28" stopIfTrue="1">
      <formula>$AH41=$AG41</formula>
    </cfRule>
    <cfRule type="expression" dxfId="6" priority="35">
      <formula>$AH41="x"</formula>
    </cfRule>
  </conditionalFormatting>
  <conditionalFormatting sqref="AI52:AI55">
    <cfRule type="expression" dxfId="5" priority="22" stopIfTrue="1">
      <formula>$AH52=$AG52</formula>
    </cfRule>
    <cfRule type="expression" dxfId="4" priority="27">
      <formula>$AH52="x"</formula>
    </cfRule>
  </conditionalFormatting>
  <conditionalFormatting sqref="AI59:AI60">
    <cfRule type="expression" dxfId="3" priority="15" stopIfTrue="1">
      <formula>$AH59=$AG59</formula>
    </cfRule>
    <cfRule type="expression" dxfId="2" priority="16">
      <formula>$AH59="x"</formula>
    </cfRule>
  </conditionalFormatting>
  <conditionalFormatting sqref="AI64">
    <cfRule type="expression" dxfId="1" priority="10" stopIfTrue="1">
      <formula>$AH64=$AG64</formula>
    </cfRule>
    <cfRule type="expression" dxfId="0" priority="21">
      <formula>$AH64="x"</formula>
    </cfRule>
  </conditionalFormatting>
  <dataValidations count="1">
    <dataValidation type="custom" allowBlank="1" showInputMessage="1" showErrorMessage="1" errorTitle="Error" error="Please only enter a numerical value in this cell." sqref="K68:L73 K76:L81 K100:L105 K84:L89 K12:L17 K20:L25 K28:L33 K36:L41 K44:L49 K52:L57 K60:L65 K92:L97" xr:uid="{0E399FF2-E736-7E45-B45D-8039E66E6583}">
      <formula1>ISNUMBER(K12)</formula1>
    </dataValidation>
  </dataValidations>
  <pageMargins left="0.7" right="0.7" top="0.75" bottom="0.75" header="0.3" footer="0.3"/>
  <pageSetup orientation="portrait" r:id="rId1"/>
  <ignoredErrors>
    <ignoredError sqref="M24 J34 M29 J31 M32 J33 J42 J50 J37 J36 M36 M37 J53 J52 M52 M53 J45 M45 M30 J49 J47 M47 J48 M48 M49 M60 J60 J61 M100 J100 M101 J101 J104:J105 J98:M98 J90 M86 J84 J88 J82 J74 J66 J58 J57 J55 M55 J56 M56 M57 J73 J65 J62 M62 J63 M63 J64 M64 M65 J79 J70 M70 J71 M71 J72 M72 M73 J87 J78 M78 M79 J89 M88 M84 J85 M85 J86 M87 J95 M89 J94 M94 M95 J103 J102 M102 M103 K99:M99 J92:J93 M91 M83 J76:J77 M75 J68:J69 M67 M59 M51 J44 M43 M35 J40:J41 M40:M41 M44 M61 M68:M69 J80:J81 M80:M81 M76:M77 J96:J97 M96:M97 M92:M93 M104:M105 M34 M42 M50 M90 M82 M74 M66 M58"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42" stopIfTrue="1" id="{0CE2CD89-3FA4-BB4C-9262-43687A2DBB89}">
            <xm:f>COUNTIF('3rd Place'!$B$32:$B$39,$T13)&gt;0</xm:f>
            <x14:dxf>
              <fill>
                <patternFill>
                  <bgColor rgb="FFF0FEF6"/>
                </patternFill>
              </fill>
            </x14:dxf>
          </x14:cfRule>
          <xm:sqref>S101:W104 S13:W16 S21:W24 S29:W32 S37:W40 S45:W48 S53:W56 S61:W64 S69:W72 S77:W80 S85:W88 S93:W96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ErrorMessage="1" error="You can only place an 'X' in this box." xr:uid="{26B887ED-7102-7C42-9428-312CD33BFD45}">
          <x14:formula1>
            <xm:f>Teams!$K$1</xm:f>
          </x14:formula1>
          <xm:sqref>AG64:AH64 AG41:AH48 AG52:AH55 AG59:AH60 AG24:AH38</xm:sqref>
        </x14:dataValidation>
        <x14:dataValidation type="list" allowBlank="1" showInputMessage="1" showErrorMessage="1" error="You can only place an 'X' in this box." prompt="Remember only to place an 'X' in the box next to the team you think will progress to the next round. _x000a__x000a_Scores will not progress the 'winning' teams, nor will it gain any extra points." xr:uid="{7D396801-9092-BD47-9B59-4860A7610FCA}">
          <x14:formula1>
            <xm:f>Teams!$K$1</xm:f>
          </x14:formula1>
          <xm:sqref>AG23:AH23</xm:sqref>
        </x14:dataValidation>
        <x14:dataValidation type="list" allowBlank="1" showInputMessage="1" showErrorMessage="1" xr:uid="{3B65F7A5-FBF4-2B4C-BB48-44A7CD66D26A}">
          <x14:formula1>
            <xm:f>Teams!$F$1:$F$50</xm:f>
          </x14:formula1>
          <xm:sqref>B17:F17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748F-1F73-8548-9BF8-C25E46E2FEFE}">
  <sheetPr>
    <tabColor theme="0"/>
  </sheetPr>
  <dimension ref="A1:AX27"/>
  <sheetViews>
    <sheetView topLeftCell="C1"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64</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1D</v>
      </c>
      <c r="D3" s="11">
        <f>AW3</f>
        <v>1</v>
      </c>
      <c r="E3" s="15" t="str">
        <f>_xlfn.XLOOKUP($A$1&amp;A3,Teams!B:B,Teams!A:A)</f>
        <v>USA</v>
      </c>
      <c r="F3" s="16">
        <f>SUMIF('TACC Competition'!$J$12:$J$105,GroupD!E3,'TACC Competition'!$K$12:$K$105)+SUMIF('TACC Competition'!$M$12:$M$105,GroupD!E3,'TACC Competition'!$L$12:$L$105)</f>
        <v>0</v>
      </c>
      <c r="G3" s="16">
        <f>SUMIF('TACC Competition'!$J$12:$J$105,GroupD!E3,'TACC Competition'!$L$12:$L$105)+SUMIF('TACC Competition'!$M$12:$M$105,GroupD!E3,'TACC Competition'!$K$12:$K$105)</f>
        <v>0</v>
      </c>
      <c r="H3" s="16">
        <f>F3-G3</f>
        <v>0</v>
      </c>
      <c r="I3" s="43">
        <f>SUM((K3*3)+L3)</f>
        <v>0</v>
      </c>
      <c r="J3" s="16">
        <f>COUNTIFS('TACC Competition'!$J$12:$J$105,GroupD!E3,'TACC Competition'!$K$12:$K$105,"&gt;=0")+COUNTIFS('TACC Competition'!$M$12:$M$105,GroupD!E3,'TACC Competition'!$L$12:$L$105,"&gt;=0")</f>
        <v>0</v>
      </c>
      <c r="K3" s="16">
        <f>COUNTIFS('TACC Competition'!$J$12:$J$105,GroupD!E3,'TACC Competition'!$N$12:$N$105,"3")+COUNTIFS('TACC Competition'!$M$12:$M$105,GroupD!E3,'TACC Competition'!$O$12:$O$105,"3")</f>
        <v>0</v>
      </c>
      <c r="L3" s="16">
        <f>COUNTIFS('TACC Competition'!$J$12:$J$105,GroupD!E3,'TACC Competition'!$N$12:$N$105,"1")+COUNTIFS('TACC Competition'!$M$12:$M$105,GroupD!E3,'TACC Competition'!$O$12:$O$105,"1")</f>
        <v>0</v>
      </c>
      <c r="M3" s="16">
        <f>COUNTIFS('TACC Competition'!$J$12:$J$105,GroupD!E3,'TACC Competition'!$N$12:$N$105,"0")+COUNTIFS('TACC Competition'!$M$12:$M$105,GroupD!E3,'TACC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196</v>
      </c>
      <c r="AV3" s="16">
        <f>COUNTIFS($AU$3:$AU$6,"&gt;"&amp;$AU3,$AS$3:$AS$6,"="&amp;$AS3)</f>
        <v>0</v>
      </c>
      <c r="AW3" s="46">
        <f>AS3+AV3</f>
        <v>1</v>
      </c>
      <c r="AX3" s="49"/>
    </row>
    <row r="4" spans="1:50" x14ac:dyDescent="0.15">
      <c r="A4" s="16">
        <v>2</v>
      </c>
      <c r="B4" s="13">
        <f t="shared" ref="B4:B6" si="0">D4</f>
        <v>4</v>
      </c>
      <c r="C4" s="53" t="str">
        <f t="shared" ref="C4:C6" si="1">B4&amp;$A$1</f>
        <v>4D</v>
      </c>
      <c r="D4" s="11">
        <f t="shared" ref="D4:D6" si="2">AW4</f>
        <v>4</v>
      </c>
      <c r="E4" s="15" t="str">
        <f>_xlfn.XLOOKUP($A$1&amp;A4,Teams!B:B,Teams!A:A)</f>
        <v>Paraguay</v>
      </c>
      <c r="F4" s="16">
        <f>SUMIF('TACC Competition'!$J$12:$J$105,GroupD!E4,'TACC Competition'!$K$12:$K$105)+SUMIF('TACC Competition'!$M$12:$M$105,GroupD!E4,'TACC Competition'!$L$12:$L$105)</f>
        <v>0</v>
      </c>
      <c r="G4" s="16">
        <f>SUMIF('TACC Competition'!$J$12:$J$105,GroupD!E4,'TACC Competition'!$L$12:$L$105)+SUMIF('TACC Competition'!$M$12:$M$105,GroupD!E4,'TACC Competition'!$K$12:$K$105)</f>
        <v>0</v>
      </c>
      <c r="H4" s="16">
        <f>F4-G4</f>
        <v>0</v>
      </c>
      <c r="I4" s="43">
        <f>SUM((K4*3)+L4)</f>
        <v>0</v>
      </c>
      <c r="J4" s="16">
        <f>COUNTIFS('TACC Competition'!$J$12:$J$105,GroupD!E4,'TACC Competition'!$K$12:$K$105,"&gt;=0")+COUNTIFS('TACC Competition'!$M$12:$M$105,GroupD!E4,'TACC Competition'!$L$12:$L$105,"&gt;=0")</f>
        <v>0</v>
      </c>
      <c r="K4" s="16">
        <f>COUNTIFS('TACC Competition'!$J$12:$J$105,GroupD!E4,'TACC Competition'!$N$12:$N$105,"3")+COUNTIFS('TACC Competition'!$M$12:$M$105,GroupD!E4,'TACC Competition'!$O$12:$O$105,"3")</f>
        <v>0</v>
      </c>
      <c r="L4" s="16">
        <f>COUNTIFS('TACC Competition'!$J$12:$J$105,GroupD!E4,'TACC Competition'!$N$12:$N$105,"1")+COUNTIFS('TACC Competition'!$M$12:$M$105,GroupD!E4,'TACC Competition'!$O$12:$O$105,"1")</f>
        <v>0</v>
      </c>
      <c r="M4" s="16">
        <f>COUNTIFS('TACC Competition'!$J$12:$J$105,GroupD!E4,'TACC Competition'!$N$12:$N$105,"0")+COUNTIFS('TACC Competition'!$M$12:$M$105,GroupD!E4,'TACC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173</v>
      </c>
      <c r="AV4" s="16">
        <f t="shared" ref="AV4:AV6" si="17">COUNTIFS($AU$3:$AU$6,"&gt;"&amp;$AU4,$AS$3:$AS$6,"="&amp;$AS4)</f>
        <v>3</v>
      </c>
      <c r="AW4" s="46">
        <f t="shared" ref="AW4:AW6" si="18">AS4+AV4</f>
        <v>4</v>
      </c>
      <c r="AX4" s="49"/>
    </row>
    <row r="5" spans="1:50" x14ac:dyDescent="0.15">
      <c r="A5" s="16">
        <v>3</v>
      </c>
      <c r="B5" s="13">
        <f t="shared" si="0"/>
        <v>2</v>
      </c>
      <c r="C5" s="53" t="str">
        <f t="shared" si="1"/>
        <v>2D</v>
      </c>
      <c r="D5" s="11">
        <f t="shared" si="2"/>
        <v>2</v>
      </c>
      <c r="E5" s="15" t="str">
        <f>_xlfn.XLOOKUP($A$1&amp;A5,Teams!B:B,Teams!A:A)</f>
        <v>Australia</v>
      </c>
      <c r="F5" s="16">
        <f>SUMIF('TACC Competition'!$J$12:$J$105,GroupD!E5,'TACC Competition'!$K$12:$K$105)+SUMIF('TACC Competition'!$M$12:$M$105,GroupD!E5,'TACC Competition'!$L$12:$L$105)</f>
        <v>0</v>
      </c>
      <c r="G5" s="16">
        <f>SUMIF('TACC Competition'!$J$12:$J$105,GroupD!E5,'TACC Competition'!$L$12:$L$105)+SUMIF('TACC Competition'!$M$12:$M$105,GroupD!E5,'TACC Competition'!$K$12:$K$105)</f>
        <v>0</v>
      </c>
      <c r="H5" s="16">
        <f>F5-G5</f>
        <v>0</v>
      </c>
      <c r="I5" s="43">
        <f>SUM((K5*3)+L5)</f>
        <v>0</v>
      </c>
      <c r="J5" s="16">
        <f>COUNTIFS('TACC Competition'!$J$12:$J$105,GroupD!E5,'TACC Competition'!$K$12:$K$105,"&gt;=0")+COUNTIFS('TACC Competition'!$M$12:$M$105,GroupD!E5,'TACC Competition'!$L$12:$L$105,"&gt;=0")</f>
        <v>0</v>
      </c>
      <c r="K5" s="16">
        <f>COUNTIFS('TACC Competition'!$J$12:$J$105,GroupD!E5,'TACC Competition'!$N$12:$N$105,"3")+COUNTIFS('TACC Competition'!$M$12:$M$105,GroupD!E5,'TACC Competition'!$O$12:$O$105,"3")</f>
        <v>0</v>
      </c>
      <c r="L5" s="16">
        <f>COUNTIFS('TACC Competition'!$J$12:$J$105,GroupD!E5,'TACC Competition'!$N$12:$N$105,"1")+COUNTIFS('TACC Competition'!$M$12:$M$105,GroupD!E5,'TACC Competition'!$O$12:$O$105,"1")</f>
        <v>0</v>
      </c>
      <c r="M5" s="16">
        <f>COUNTIFS('TACC Competition'!$J$12:$J$105,GroupD!E5,'TACC Competition'!$N$12:$N$105,"0")+COUNTIFS('TACC Competition'!$M$12:$M$105,GroupD!E5,'TACC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187</v>
      </c>
      <c r="AV5" s="16">
        <f t="shared" si="17"/>
        <v>1</v>
      </c>
      <c r="AW5" s="46">
        <f t="shared" si="18"/>
        <v>2</v>
      </c>
      <c r="AX5" s="49"/>
    </row>
    <row r="6" spans="1:50" ht="13" thickBot="1" x14ac:dyDescent="0.2">
      <c r="A6" s="16">
        <v>4</v>
      </c>
      <c r="B6" s="14">
        <f t="shared" si="0"/>
        <v>3</v>
      </c>
      <c r="C6" s="53" t="str">
        <f t="shared" si="1"/>
        <v>3D</v>
      </c>
      <c r="D6" s="11">
        <f t="shared" si="2"/>
        <v>3</v>
      </c>
      <c r="E6" s="15" t="str">
        <f>_xlfn.XLOOKUP($A$1&amp;A6,Teams!B:B,Teams!A:A)</f>
        <v>Turkiye</v>
      </c>
      <c r="F6" s="16">
        <f>SUMIF('TACC Competition'!$J$12:$J$105,GroupD!E6,'TACC Competition'!$K$12:$K$105)+SUMIF('TACC Competition'!$M$12:$M$105,GroupD!E6,'TACC Competition'!$L$12:$L$105)</f>
        <v>0</v>
      </c>
      <c r="G6" s="16">
        <f>SUMIF('TACC Competition'!$J$12:$J$105,GroupD!E6,'TACC Competition'!$L$12:$L$105)+SUMIF('TACC Competition'!$M$12:$M$105,GroupD!E6,'TACC Competition'!$K$12:$K$105)</f>
        <v>0</v>
      </c>
      <c r="H6" s="16">
        <f>F6-G6</f>
        <v>0</v>
      </c>
      <c r="I6" s="43">
        <f>SUM((K6*3)+L6)</f>
        <v>0</v>
      </c>
      <c r="J6" s="16">
        <f>COUNTIFS('TACC Competition'!$J$12:$J$105,GroupD!E6,'TACC Competition'!$K$12:$K$105,"&gt;=0")+COUNTIFS('TACC Competition'!$M$12:$M$105,GroupD!E6,'TACC Competition'!$L$12:$L$105,"&gt;=0")</f>
        <v>0</v>
      </c>
      <c r="K6" s="16">
        <f>COUNTIFS('TACC Competition'!$J$12:$J$105,GroupD!E6,'TACC Competition'!$N$12:$N$105,"3")+COUNTIFS('TACC Competition'!$M$12:$M$105,GroupD!E6,'TACC Competition'!$O$12:$O$105,"3")</f>
        <v>0</v>
      </c>
      <c r="L6" s="16">
        <f>COUNTIFS('TACC Competition'!$J$12:$J$105,GroupD!E6,'TACC Competition'!$N$12:$N$105,"1")+COUNTIFS('TACC Competition'!$M$12:$M$105,GroupD!E6,'TACC Competition'!$O$12:$O$105,"1")</f>
        <v>0</v>
      </c>
      <c r="M6" s="16">
        <f>COUNTIFS('TACC Competition'!$J$12:$J$105,GroupD!E6,'TACC Competition'!$N$12:$N$105,"0")+COUNTIFS('TACC Competition'!$M$12:$M$105,GroupD!E6,'TACC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186</v>
      </c>
      <c r="AV6" s="16">
        <f t="shared" si="17"/>
        <v>2</v>
      </c>
      <c r="AW6" s="46">
        <f t="shared" si="18"/>
        <v>3</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4</v>
      </c>
      <c r="G12" s="18" t="str">
        <f>VLOOKUP($F12,'TACC Competition'!$H$15:$M$108,3,0)</f>
        <v>USA</v>
      </c>
      <c r="H12" s="19" t="str">
        <f>VLOOKUP($F12,'TACC Competition'!$H$15:$M$108,6,0)</f>
        <v>Paraguay</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6</v>
      </c>
      <c r="G13" s="26" t="str">
        <f>VLOOKUP($F13,'TACC Competition'!$H$15:$M$108,3,0)</f>
        <v>Australia</v>
      </c>
      <c r="H13" s="27" t="str">
        <f>VLOOKUP($F13,'TACC Competition'!$H$15:$M$108,6,0)</f>
        <v>Turkiye</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32</v>
      </c>
      <c r="G14" s="26" t="str">
        <f>VLOOKUP($F14,'TACC Competition'!$H$15:$M$108,3,0)</f>
        <v>USA</v>
      </c>
      <c r="H14" s="27" t="str">
        <f>VLOOKUP($F14,'TACC Competition'!$H$15:$M$108,6,0)</f>
        <v>Australia</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31</v>
      </c>
      <c r="G15" s="26" t="str">
        <f>VLOOKUP($F15,'TACC Competition'!$H$15:$M$108,3,0)</f>
        <v>Turkiye</v>
      </c>
      <c r="H15" s="27" t="str">
        <f>VLOOKUP($F15,'TACC Competition'!$H$15:$M$108,6,0)</f>
        <v>Paraguay</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59</v>
      </c>
      <c r="G16" s="26" t="str">
        <f>VLOOKUP($F16,'TACC Competition'!$H$15:$M$108,3,0)</f>
        <v>Turkiye</v>
      </c>
      <c r="H16" s="27" t="str">
        <f>VLOOKUP($F16,'TACC Competition'!$H$15:$M$108,6,0)</f>
        <v>USA</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60</v>
      </c>
      <c r="G17" s="34" t="str">
        <f>VLOOKUP($F17,'TACC Competition'!$H$15:$M$108,3,0)</f>
        <v>Paraguay</v>
      </c>
      <c r="H17" s="35" t="str">
        <f>VLOOKUP($F17,'TACC Competition'!$H$15:$M$108,6,0)</f>
        <v>Australia</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52A1E-A659-9448-9E03-A2425F962039}">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72</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1E</v>
      </c>
      <c r="D3" s="11">
        <f>AW3</f>
        <v>1</v>
      </c>
      <c r="E3" s="15" t="str">
        <f>_xlfn.XLOOKUP($A$1&amp;A3,Teams!B:B,Teams!A:A)</f>
        <v>Germany</v>
      </c>
      <c r="F3" s="16">
        <f>SUMIF('TACC Competition'!$J$12:$J$105,GroupE!E3,'TACC Competition'!$K$12:$K$105)+SUMIF('TACC Competition'!$M$12:$M$105,GroupE!E3,'TACC Competition'!$L$12:$L$105)</f>
        <v>0</v>
      </c>
      <c r="G3" s="16">
        <f>SUMIF('TACC Competition'!$J$12:$J$105,GroupE!E3,'TACC Competition'!$L$12:$L$105)+SUMIF('TACC Competition'!$M$12:$M$105,GroupE!E3,'TACC Competition'!$K$12:$K$105)</f>
        <v>0</v>
      </c>
      <c r="H3" s="16">
        <f>F3-G3</f>
        <v>0</v>
      </c>
      <c r="I3" s="43">
        <f>SUM((K3*3)+L3)</f>
        <v>0</v>
      </c>
      <c r="J3" s="16">
        <f>COUNTIFS('TACC Competition'!$J$12:$J$105,GroupE!E3,'TACC Competition'!$K$12:$K$105,"&gt;=0")+COUNTIFS('TACC Competition'!$M$12:$M$105,GroupE!E3,'TACC Competition'!$L$12:$L$105,"&gt;=0")</f>
        <v>0</v>
      </c>
      <c r="K3" s="16">
        <f>COUNTIFS('TACC Competition'!$J$12:$J$105,GroupE!E3,'TACC Competition'!$N$12:$N$105,"3")+COUNTIFS('TACC Competition'!$M$12:$M$105,GroupE!E3,'TACC Competition'!$O$12:$O$105,"3")</f>
        <v>0</v>
      </c>
      <c r="L3" s="16">
        <f>COUNTIFS('TACC Competition'!$J$12:$J$105,GroupE!E3,'TACC Competition'!$N$12:$N$105,"1")+COUNTIFS('TACC Competition'!$M$12:$M$105,GroupE!E3,'TACC Competition'!$O$12:$O$105,"1")</f>
        <v>0</v>
      </c>
      <c r="M3" s="16">
        <f>COUNTIFS('TACC Competition'!$J$12:$J$105,GroupE!E3,'TACC Competition'!$N$12:$N$105,"0")+COUNTIFS('TACC Competition'!$M$12:$M$105,GroupE!E3,'TACC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202</v>
      </c>
      <c r="AV3" s="16">
        <f>COUNTIFS($AU$3:$AU$6,"&gt;"&amp;$AU3,$AS$3:$AS$6,"="&amp;$AS3)</f>
        <v>0</v>
      </c>
      <c r="AW3" s="46">
        <f>AS3+AV3</f>
        <v>1</v>
      </c>
      <c r="AX3" s="49"/>
    </row>
    <row r="4" spans="1:50" x14ac:dyDescent="0.15">
      <c r="A4" s="16">
        <v>2</v>
      </c>
      <c r="B4" s="13">
        <f t="shared" ref="B4:B6" si="0">D4</f>
        <v>4</v>
      </c>
      <c r="C4" s="53" t="str">
        <f t="shared" ref="C4:C6" si="1">B4&amp;$A$1</f>
        <v>4E</v>
      </c>
      <c r="D4" s="11">
        <f t="shared" ref="D4:D6" si="2">AW4</f>
        <v>4</v>
      </c>
      <c r="E4" s="15" t="str">
        <f>_xlfn.XLOOKUP($A$1&amp;A4,Teams!B:B,Teams!A:A)</f>
        <v>Curacao</v>
      </c>
      <c r="F4" s="16">
        <f>SUMIF('TACC Competition'!$J$12:$J$105,GroupE!E4,'TACC Competition'!$K$12:$K$105)+SUMIF('TACC Competition'!$M$12:$M$105,GroupE!E4,'TACC Competition'!$L$12:$L$105)</f>
        <v>0</v>
      </c>
      <c r="G4" s="16">
        <f>SUMIF('TACC Competition'!$J$12:$J$105,GroupE!E4,'TACC Competition'!$L$12:$L$105)+SUMIF('TACC Competition'!$M$12:$M$105,GroupE!E4,'TACC Competition'!$K$12:$K$105)</f>
        <v>0</v>
      </c>
      <c r="H4" s="16">
        <f>F4-G4</f>
        <v>0</v>
      </c>
      <c r="I4" s="43">
        <f>SUM((K4*3)+L4)</f>
        <v>0</v>
      </c>
      <c r="J4" s="16">
        <f>COUNTIFS('TACC Competition'!$J$12:$J$105,GroupE!E4,'TACC Competition'!$K$12:$K$105,"&gt;=0")+COUNTIFS('TACC Competition'!$M$12:$M$105,GroupE!E4,'TACC Competition'!$L$12:$L$105,"&gt;=0")</f>
        <v>0</v>
      </c>
      <c r="K4" s="16">
        <f>COUNTIFS('TACC Competition'!$J$12:$J$105,GroupE!E4,'TACC Competition'!$N$12:$N$105,"3")+COUNTIFS('TACC Competition'!$M$12:$M$105,GroupE!E4,'TACC Competition'!$O$12:$O$105,"3")</f>
        <v>0</v>
      </c>
      <c r="L4" s="16">
        <f>COUNTIFS('TACC Competition'!$J$12:$J$105,GroupE!E4,'TACC Competition'!$N$12:$N$105,"1")+COUNTIFS('TACC Competition'!$M$12:$M$105,GroupE!E4,'TACC Competition'!$O$12:$O$105,"1")</f>
        <v>0</v>
      </c>
      <c r="M4" s="16">
        <f>COUNTIFS('TACC Competition'!$J$12:$J$105,GroupE!E4,'TACC Competition'!$N$12:$N$105,"0")+COUNTIFS('TACC Competition'!$M$12:$M$105,GroupE!E4,'TACC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130</v>
      </c>
      <c r="AV4" s="16">
        <f t="shared" ref="AV4:AV6" si="17">COUNTIFS($AU$3:$AU$6,"&gt;"&amp;$AU4,$AS$3:$AS$6,"="&amp;$AS4)</f>
        <v>3</v>
      </c>
      <c r="AW4" s="46">
        <f t="shared" ref="AW4:AW6" si="18">AS4+AV4</f>
        <v>4</v>
      </c>
      <c r="AX4" s="49"/>
    </row>
    <row r="5" spans="1:50" x14ac:dyDescent="0.15">
      <c r="A5" s="16">
        <v>3</v>
      </c>
      <c r="B5" s="13">
        <f t="shared" si="0"/>
        <v>3</v>
      </c>
      <c r="C5" s="53" t="str">
        <f t="shared" si="1"/>
        <v>3E</v>
      </c>
      <c r="D5" s="11">
        <f t="shared" si="2"/>
        <v>3</v>
      </c>
      <c r="E5" s="15" t="str">
        <f>_xlfn.XLOOKUP($A$1&amp;A5,Teams!B:B,Teams!A:A)</f>
        <v>Cote d'Ivoire</v>
      </c>
      <c r="F5" s="16">
        <f>SUMIF('TACC Competition'!$J$12:$J$105,GroupE!E5,'TACC Competition'!$K$12:$K$105)+SUMIF('TACC Competition'!$M$12:$M$105,GroupE!E5,'TACC Competition'!$L$12:$L$105)</f>
        <v>0</v>
      </c>
      <c r="G5" s="16">
        <f>SUMIF('TACC Competition'!$J$12:$J$105,GroupE!E5,'TACC Competition'!$L$12:$L$105)+SUMIF('TACC Competition'!$M$12:$M$105,GroupE!E5,'TACC Competition'!$K$12:$K$105)</f>
        <v>0</v>
      </c>
      <c r="H5" s="16">
        <f>F5-G5</f>
        <v>0</v>
      </c>
      <c r="I5" s="43">
        <f>SUM((K5*3)+L5)</f>
        <v>0</v>
      </c>
      <c r="J5" s="16">
        <f>COUNTIFS('TACC Competition'!$J$12:$J$105,GroupE!E5,'TACC Competition'!$K$12:$K$105,"&gt;=0")+COUNTIFS('TACC Competition'!$M$12:$M$105,GroupE!E5,'TACC Competition'!$L$12:$L$105,"&gt;=0")</f>
        <v>0</v>
      </c>
      <c r="K5" s="16">
        <f>COUNTIFS('TACC Competition'!$J$12:$J$105,GroupE!E5,'TACC Competition'!$N$12:$N$105,"3")+COUNTIFS('TACC Competition'!$M$12:$M$105,GroupE!E5,'TACC Competition'!$O$12:$O$105,"3")</f>
        <v>0</v>
      </c>
      <c r="L5" s="16">
        <f>COUNTIFS('TACC Competition'!$J$12:$J$105,GroupE!E5,'TACC Competition'!$N$12:$N$105,"1")+COUNTIFS('TACC Competition'!$M$12:$M$105,GroupE!E5,'TACC Competition'!$O$12:$O$105,"1")</f>
        <v>0</v>
      </c>
      <c r="M5" s="16">
        <f>COUNTIFS('TACC Competition'!$J$12:$J$105,GroupE!E5,'TACC Competition'!$N$12:$N$105,"0")+COUNTIFS('TACC Competition'!$M$12:$M$105,GroupE!E5,'TACC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170</v>
      </c>
      <c r="AV5" s="16">
        <f t="shared" si="17"/>
        <v>2</v>
      </c>
      <c r="AW5" s="46">
        <f t="shared" si="18"/>
        <v>3</v>
      </c>
      <c r="AX5" s="49"/>
    </row>
    <row r="6" spans="1:50" ht="13" thickBot="1" x14ac:dyDescent="0.2">
      <c r="A6" s="16">
        <v>4</v>
      </c>
      <c r="B6" s="14">
        <f t="shared" si="0"/>
        <v>2</v>
      </c>
      <c r="C6" s="53" t="str">
        <f t="shared" si="1"/>
        <v>2E</v>
      </c>
      <c r="D6" s="11">
        <f t="shared" si="2"/>
        <v>2</v>
      </c>
      <c r="E6" s="15" t="str">
        <f>_xlfn.XLOOKUP($A$1&amp;A6,Teams!B:B,Teams!A:A)</f>
        <v>Ecuador</v>
      </c>
      <c r="F6" s="16">
        <f>SUMIF('TACC Competition'!$J$12:$J$105,GroupE!E6,'TACC Competition'!$K$12:$K$105)+SUMIF('TACC Competition'!$M$12:$M$105,GroupE!E6,'TACC Competition'!$L$12:$L$105)</f>
        <v>0</v>
      </c>
      <c r="G6" s="16">
        <f>SUMIF('TACC Competition'!$J$12:$J$105,GroupE!E6,'TACC Competition'!$L$12:$L$105)+SUMIF('TACC Competition'!$M$12:$M$105,GroupE!E6,'TACC Competition'!$K$12:$K$105)</f>
        <v>0</v>
      </c>
      <c r="H6" s="16">
        <f>F6-G6</f>
        <v>0</v>
      </c>
      <c r="I6" s="43">
        <f>SUM((K6*3)+L6)</f>
        <v>0</v>
      </c>
      <c r="J6" s="16">
        <f>COUNTIFS('TACC Competition'!$J$12:$J$105,GroupE!E6,'TACC Competition'!$K$12:$K$105,"&gt;=0")+COUNTIFS('TACC Competition'!$M$12:$M$105,GroupE!E6,'TACC Competition'!$L$12:$L$105,"&gt;=0")</f>
        <v>0</v>
      </c>
      <c r="K6" s="16">
        <f>COUNTIFS('TACC Competition'!$J$12:$J$105,GroupE!E6,'TACC Competition'!$N$12:$N$105,"3")+COUNTIFS('TACC Competition'!$M$12:$M$105,GroupE!E6,'TACC Competition'!$O$12:$O$105,"3")</f>
        <v>0</v>
      </c>
      <c r="L6" s="16">
        <f>COUNTIFS('TACC Competition'!$J$12:$J$105,GroupE!E6,'TACC Competition'!$N$12:$N$105,"1")+COUNTIFS('TACC Competition'!$M$12:$M$105,GroupE!E6,'TACC Competition'!$O$12:$O$105,"1")</f>
        <v>0</v>
      </c>
      <c r="M6" s="16">
        <f>COUNTIFS('TACC Competition'!$J$12:$J$105,GroupE!E6,'TACC Competition'!$N$12:$N$105,"0")+COUNTIFS('TACC Competition'!$M$12:$M$105,GroupE!E6,'TACC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189</v>
      </c>
      <c r="AV6" s="16">
        <f t="shared" si="17"/>
        <v>1</v>
      </c>
      <c r="AW6" s="46">
        <f t="shared" si="18"/>
        <v>2</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10</v>
      </c>
      <c r="G12" s="18" t="str">
        <f>VLOOKUP($F12,'TACC Competition'!$H$15:$M$108,3,0)</f>
        <v>Germany</v>
      </c>
      <c r="H12" s="19" t="str">
        <f>VLOOKUP($F12,'TACC Competition'!$H$15:$M$108,6,0)</f>
        <v>Curacao</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9</v>
      </c>
      <c r="G13" s="26" t="str">
        <f>VLOOKUP($F13,'TACC Competition'!$H$15:$M$108,3,0)</f>
        <v>Cote d'Ivoire</v>
      </c>
      <c r="H13" s="27" t="str">
        <f>VLOOKUP($F13,'TACC Competition'!$H$15:$M$108,6,0)</f>
        <v>Ecuador</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33</v>
      </c>
      <c r="G14" s="26" t="str">
        <f>VLOOKUP($F14,'TACC Competition'!$H$15:$M$108,3,0)</f>
        <v>Germany</v>
      </c>
      <c r="H14" s="27" t="str">
        <f>VLOOKUP($F14,'TACC Competition'!$H$15:$M$108,6,0)</f>
        <v>Cote d'Ivoire</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34</v>
      </c>
      <c r="G15" s="26" t="str">
        <f>VLOOKUP($F15,'TACC Competition'!$H$15:$M$108,3,0)</f>
        <v>Ecuador</v>
      </c>
      <c r="H15" s="27" t="str">
        <f>VLOOKUP($F15,'TACC Competition'!$H$15:$M$108,6,0)</f>
        <v>Curacao</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55</v>
      </c>
      <c r="G16" s="26" t="str">
        <f>VLOOKUP($F16,'TACC Competition'!$H$15:$M$108,3,0)</f>
        <v>Curacao</v>
      </c>
      <c r="H16" s="27" t="str">
        <f>VLOOKUP($F16,'TACC Competition'!$H$15:$M$108,6,0)</f>
        <v>Cote d'Ivoire</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56</v>
      </c>
      <c r="G17" s="34" t="str">
        <f>VLOOKUP($F17,'TACC Competition'!$H$15:$M$108,3,0)</f>
        <v>Ecuador</v>
      </c>
      <c r="H17" s="35" t="str">
        <f>VLOOKUP($F17,'TACC Competition'!$H$15:$M$108,6,0)</f>
        <v>Germany</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5D74-6E86-A545-8A0B-6AC851D0FECE}">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73</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1F</v>
      </c>
      <c r="D3" s="11">
        <f>AW3</f>
        <v>1</v>
      </c>
      <c r="E3" s="15" t="str">
        <f>_xlfn.XLOOKUP($A$1&amp;A3,Teams!B:B,Teams!A:A)</f>
        <v>Netherlands</v>
      </c>
      <c r="F3" s="16">
        <f>SUMIF('TACC Competition'!$J$12:$J$105,GroupF!E3,'TACC Competition'!$K$12:$K$105)+SUMIF('TACC Competition'!$M$12:$M$105,GroupF!E3,'TACC Competition'!$L$12:$L$105)</f>
        <v>0</v>
      </c>
      <c r="G3" s="16">
        <f>SUMIF('TACC Competition'!$J$12:$J$105,GroupF!E3,'TACC Competition'!$L$12:$L$105)+SUMIF('TACC Competition'!$M$12:$M$105,GroupF!E3,'TACC Competition'!$K$12:$K$105)</f>
        <v>0</v>
      </c>
      <c r="H3" s="16">
        <f>F3-G3</f>
        <v>0</v>
      </c>
      <c r="I3" s="43">
        <f>SUM((K3*3)+L3)</f>
        <v>0</v>
      </c>
      <c r="J3" s="16">
        <f>COUNTIFS('TACC Competition'!$J$12:$J$105,GroupF!E3,'TACC Competition'!$K$12:$K$105,"&gt;=0")+COUNTIFS('TACC Competition'!$M$12:$M$105,GroupF!E3,'TACC Competition'!$L$12:$L$105,"&gt;=0")</f>
        <v>0</v>
      </c>
      <c r="K3" s="16">
        <f>COUNTIFS('TACC Competition'!$J$12:$J$105,GroupF!E3,'TACC Competition'!$N$12:$N$105,"3")+COUNTIFS('TACC Competition'!$M$12:$M$105,GroupF!E3,'TACC Competition'!$O$12:$O$105,"3")</f>
        <v>0</v>
      </c>
      <c r="L3" s="16">
        <f>COUNTIFS('TACC Competition'!$J$12:$J$105,GroupF!E3,'TACC Competition'!$N$12:$N$105,"1")+COUNTIFS('TACC Competition'!$M$12:$M$105,GroupF!E3,'TACC Competition'!$O$12:$O$105,"1")</f>
        <v>0</v>
      </c>
      <c r="M3" s="16">
        <f>COUNTIFS('TACC Competition'!$J$12:$J$105,GroupF!E3,'TACC Competition'!$N$12:$N$105,"0")+COUNTIFS('TACC Competition'!$M$12:$M$105,GroupF!E3,'TACC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206</v>
      </c>
      <c r="AV3" s="16">
        <f>COUNTIFS($AU$3:$AU$6,"&gt;"&amp;$AU3,$AS$3:$AS$6,"="&amp;$AS3)</f>
        <v>0</v>
      </c>
      <c r="AW3" s="46">
        <f>AS3+AV3</f>
        <v>1</v>
      </c>
      <c r="AX3" s="49"/>
    </row>
    <row r="4" spans="1:50" x14ac:dyDescent="0.15">
      <c r="A4" s="16">
        <v>2</v>
      </c>
      <c r="B4" s="13">
        <f t="shared" ref="B4:B6" si="0">D4</f>
        <v>2</v>
      </c>
      <c r="C4" s="53" t="str">
        <f t="shared" ref="C4:C6" si="1">B4&amp;$A$1</f>
        <v>2F</v>
      </c>
      <c r="D4" s="11">
        <f t="shared" ref="D4:D6" si="2">AW4</f>
        <v>2</v>
      </c>
      <c r="E4" s="15" t="str">
        <f>_xlfn.XLOOKUP($A$1&amp;A4,Teams!B:B,Teams!A:A)</f>
        <v>Japan</v>
      </c>
      <c r="F4" s="16">
        <f>SUMIF('TACC Competition'!$J$12:$J$105,GroupF!E4,'TACC Competition'!$K$12:$K$105)+SUMIF('TACC Competition'!$M$12:$M$105,GroupF!E4,'TACC Competition'!$L$12:$L$105)</f>
        <v>0</v>
      </c>
      <c r="G4" s="16">
        <f>SUMIF('TACC Competition'!$J$12:$J$105,GroupF!E4,'TACC Competition'!$L$12:$L$105)+SUMIF('TACC Competition'!$M$12:$M$105,GroupF!E4,'TACC Competition'!$K$12:$K$105)</f>
        <v>0</v>
      </c>
      <c r="H4" s="16">
        <f>F4-G4</f>
        <v>0</v>
      </c>
      <c r="I4" s="43">
        <f>SUM((K4*3)+L4)</f>
        <v>0</v>
      </c>
      <c r="J4" s="16">
        <f>COUNTIFS('TACC Competition'!$J$12:$J$105,GroupF!E4,'TACC Competition'!$K$12:$K$105,"&gt;=0")+COUNTIFS('TACC Competition'!$M$12:$M$105,GroupF!E4,'TACC Competition'!$L$12:$L$105,"&gt;=0")</f>
        <v>0</v>
      </c>
      <c r="K4" s="16">
        <f>COUNTIFS('TACC Competition'!$J$12:$J$105,GroupF!E4,'TACC Competition'!$N$12:$N$105,"3")+COUNTIFS('TACC Competition'!$M$12:$M$105,GroupF!E4,'TACC Competition'!$O$12:$O$105,"3")</f>
        <v>0</v>
      </c>
      <c r="L4" s="16">
        <f>COUNTIFS('TACC Competition'!$J$12:$J$105,GroupF!E4,'TACC Competition'!$N$12:$N$105,"1")+COUNTIFS('TACC Competition'!$M$12:$M$105,GroupF!E4,'TACC Competition'!$O$12:$O$105,"1")</f>
        <v>0</v>
      </c>
      <c r="M4" s="16">
        <f>COUNTIFS('TACC Competition'!$J$12:$J$105,GroupF!E4,'TACC Competition'!$N$12:$N$105,"0")+COUNTIFS('TACC Competition'!$M$12:$M$105,GroupF!E4,'TACC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193</v>
      </c>
      <c r="AV4" s="16">
        <f t="shared" ref="AV4:AV6" si="17">COUNTIFS($AU$3:$AU$6,"&gt;"&amp;$AU4,$AS$3:$AS$6,"="&amp;$AS4)</f>
        <v>1</v>
      </c>
      <c r="AW4" s="46">
        <f t="shared" ref="AW4:AW6" si="18">AS4+AV4</f>
        <v>2</v>
      </c>
      <c r="AX4" s="49"/>
    </row>
    <row r="5" spans="1:50" x14ac:dyDescent="0.15">
      <c r="A5" s="16">
        <v>3</v>
      </c>
      <c r="B5" s="13">
        <f t="shared" si="0"/>
        <v>3</v>
      </c>
      <c r="C5" s="53" t="str">
        <f t="shared" si="1"/>
        <v>3F</v>
      </c>
      <c r="D5" s="11">
        <f t="shared" si="2"/>
        <v>3</v>
      </c>
      <c r="E5" s="15" t="str">
        <f>_xlfn.XLOOKUP($A$1&amp;A5,Teams!B:B,Teams!A:A)</f>
        <v>Sweden</v>
      </c>
      <c r="F5" s="16">
        <f>SUMIF('TACC Competition'!$J$12:$J$105,GroupF!E5,'TACC Competition'!$K$12:$K$105)+SUMIF('TACC Competition'!$M$12:$M$105,GroupF!E5,'TACC Competition'!$L$12:$L$105)</f>
        <v>0</v>
      </c>
      <c r="G5" s="16">
        <f>SUMIF('TACC Competition'!$J$12:$J$105,GroupF!E5,'TACC Competition'!$L$12:$L$105)+SUMIF('TACC Competition'!$M$12:$M$105,GroupF!E5,'TACC Competition'!$K$12:$K$105)</f>
        <v>0</v>
      </c>
      <c r="H5" s="16">
        <f>F5-G5</f>
        <v>0</v>
      </c>
      <c r="I5" s="43">
        <f>SUM((K5*3)+L5)</f>
        <v>0</v>
      </c>
      <c r="J5" s="16">
        <f>COUNTIFS('TACC Competition'!$J$12:$J$105,GroupF!E5,'TACC Competition'!$K$12:$K$105,"&gt;=0")+COUNTIFS('TACC Competition'!$M$12:$M$105,GroupF!E5,'TACC Competition'!$L$12:$L$105,"&gt;=0")</f>
        <v>0</v>
      </c>
      <c r="K5" s="16">
        <f>COUNTIFS('TACC Competition'!$J$12:$J$105,GroupF!E5,'TACC Competition'!$N$12:$N$105,"3")+COUNTIFS('TACC Competition'!$M$12:$M$105,GroupF!E5,'TACC Competition'!$O$12:$O$105,"3")</f>
        <v>0</v>
      </c>
      <c r="L5" s="16">
        <f>COUNTIFS('TACC Competition'!$J$12:$J$105,GroupF!E5,'TACC Competition'!$N$12:$N$105,"1")+COUNTIFS('TACC Competition'!$M$12:$M$105,GroupF!E5,'TACC Competition'!$O$12:$O$105,"1")</f>
        <v>0</v>
      </c>
      <c r="M5" s="16">
        <f>COUNTIFS('TACC Competition'!$J$12:$J$105,GroupF!E5,'TACC Competition'!$N$12:$N$105,"0")+COUNTIFS('TACC Competition'!$M$12:$M$105,GroupF!E5,'TACC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172</v>
      </c>
      <c r="AV5" s="16">
        <f t="shared" si="17"/>
        <v>2</v>
      </c>
      <c r="AW5" s="46">
        <f t="shared" si="18"/>
        <v>3</v>
      </c>
      <c r="AX5" s="49"/>
    </row>
    <row r="6" spans="1:50" ht="13" thickBot="1" x14ac:dyDescent="0.2">
      <c r="A6" s="16">
        <v>4</v>
      </c>
      <c r="B6" s="14">
        <f t="shared" si="0"/>
        <v>4</v>
      </c>
      <c r="C6" s="53" t="str">
        <f t="shared" si="1"/>
        <v>4F</v>
      </c>
      <c r="D6" s="11">
        <f t="shared" si="2"/>
        <v>4</v>
      </c>
      <c r="E6" s="15" t="str">
        <f>_xlfn.XLOOKUP($A$1&amp;A6,Teams!B:B,Teams!A:A)</f>
        <v>Tunisia</v>
      </c>
      <c r="F6" s="16">
        <f>SUMIF('TACC Competition'!$J$12:$J$105,GroupF!E6,'TACC Competition'!$K$12:$K$105)+SUMIF('TACC Competition'!$M$12:$M$105,GroupF!E6,'TACC Competition'!$L$12:$L$105)</f>
        <v>0</v>
      </c>
      <c r="G6" s="16">
        <f>SUMIF('TACC Competition'!$J$12:$J$105,GroupF!E6,'TACC Competition'!$L$12:$L$105)+SUMIF('TACC Competition'!$M$12:$M$105,GroupF!E6,'TACC Competition'!$K$12:$K$105)</f>
        <v>0</v>
      </c>
      <c r="H6" s="16">
        <f>F6-G6</f>
        <v>0</v>
      </c>
      <c r="I6" s="43">
        <f>SUM((K6*3)+L6)</f>
        <v>0</v>
      </c>
      <c r="J6" s="16">
        <f>COUNTIFS('TACC Competition'!$J$12:$J$105,GroupF!E6,'TACC Competition'!$K$12:$K$105,"&gt;=0")+COUNTIFS('TACC Competition'!$M$12:$M$105,GroupF!E6,'TACC Competition'!$L$12:$L$105,"&gt;=0")</f>
        <v>0</v>
      </c>
      <c r="K6" s="16">
        <f>COUNTIFS('TACC Competition'!$J$12:$J$105,GroupF!E6,'TACC Competition'!$N$12:$N$105,"3")+COUNTIFS('TACC Competition'!$M$12:$M$105,GroupF!E6,'TACC Competition'!$O$12:$O$105,"3")</f>
        <v>0</v>
      </c>
      <c r="L6" s="16">
        <f>COUNTIFS('TACC Competition'!$J$12:$J$105,GroupF!E6,'TACC Competition'!$N$12:$N$105,"1")+COUNTIFS('TACC Competition'!$M$12:$M$105,GroupF!E6,'TACC Competition'!$O$12:$O$105,"1")</f>
        <v>0</v>
      </c>
      <c r="M6" s="16">
        <f>COUNTIFS('TACC Competition'!$J$12:$J$105,GroupF!E6,'TACC Competition'!$N$12:$N$105,"0")+COUNTIFS('TACC Competition'!$M$12:$M$105,GroupF!E6,'TACC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169</v>
      </c>
      <c r="AV6" s="16">
        <f t="shared" si="17"/>
        <v>3</v>
      </c>
      <c r="AW6" s="46">
        <f t="shared" si="18"/>
        <v>4</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11</v>
      </c>
      <c r="G12" s="18" t="str">
        <f>VLOOKUP($F12,'TACC Competition'!$H$15:$M$108,3,0)</f>
        <v>Netherlands</v>
      </c>
      <c r="H12" s="19" t="str">
        <f>VLOOKUP($F12,'TACC Competition'!$H$15:$M$108,6,0)</f>
        <v>Japan</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12</v>
      </c>
      <c r="G13" s="26" t="str">
        <f>VLOOKUP($F13,'TACC Competition'!$H$15:$M$108,3,0)</f>
        <v>Sweden</v>
      </c>
      <c r="H13" s="27" t="str">
        <f>VLOOKUP($F13,'TACC Competition'!$H$15:$M$108,6,0)</f>
        <v>Tunisia</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35</v>
      </c>
      <c r="G14" s="26" t="str">
        <f>VLOOKUP($F14,'TACC Competition'!$H$15:$M$108,3,0)</f>
        <v>Netherlands</v>
      </c>
      <c r="H14" s="27" t="str">
        <f>VLOOKUP($F14,'TACC Competition'!$H$15:$M$108,6,0)</f>
        <v>Sweden</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36</v>
      </c>
      <c r="G15" s="26" t="str">
        <f>VLOOKUP($F15,'TACC Competition'!$H$15:$M$108,3,0)</f>
        <v>Tunisia</v>
      </c>
      <c r="H15" s="27" t="str">
        <f>VLOOKUP($F15,'TACC Competition'!$H$15:$M$108,6,0)</f>
        <v>Japan</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57</v>
      </c>
      <c r="G16" s="26" t="str">
        <f>VLOOKUP($F16,'TACC Competition'!$H$15:$M$108,3,0)</f>
        <v>Japan</v>
      </c>
      <c r="H16" s="27" t="str">
        <f>VLOOKUP($F16,'TACC Competition'!$H$15:$M$108,6,0)</f>
        <v>Sweden</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58</v>
      </c>
      <c r="G17" s="34" t="str">
        <f>VLOOKUP($F17,'TACC Competition'!$H$15:$M$108,3,0)</f>
        <v>Tunisia</v>
      </c>
      <c r="H17" s="35" t="str">
        <f>VLOOKUP($F17,'TACC Competition'!$H$15:$M$108,6,0)</f>
        <v>Netherlands</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4C6F-782C-4648-9A6F-2C9413CDCE51}">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106</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1G</v>
      </c>
      <c r="D3" s="11">
        <f>AW3</f>
        <v>1</v>
      </c>
      <c r="E3" s="15" t="str">
        <f>_xlfn.XLOOKUP($A$1&amp;A3,Teams!B:B,Teams!A:A)</f>
        <v>Belgium</v>
      </c>
      <c r="F3" s="16">
        <f>SUMIF('TACC Competition'!$J$12:$J$105,GroupG!E3,'TACC Competition'!$K$12:$K$105)+SUMIF('TACC Competition'!$M$12:$M$105,GroupG!E3,'TACC Competition'!$L$12:$L$105)</f>
        <v>0</v>
      </c>
      <c r="G3" s="16">
        <f>SUMIF('TACC Competition'!$J$12:$J$105,GroupG!E3,'TACC Competition'!$L$12:$L$105)+SUMIF('TACC Competition'!$M$12:$M$105,GroupG!E3,'TACC Competition'!$K$12:$K$105)</f>
        <v>0</v>
      </c>
      <c r="H3" s="16">
        <f>F3-G3</f>
        <v>0</v>
      </c>
      <c r="I3" s="43">
        <f>SUM((K3*3)+L3)</f>
        <v>0</v>
      </c>
      <c r="J3" s="16">
        <f>COUNTIFS('TACC Competition'!$J$12:$J$105,GroupG!E3,'TACC Competition'!$K$12:$K$105,"&gt;=0")+COUNTIFS('TACC Competition'!$M$12:$M$105,GroupG!E3,'TACC Competition'!$L$12:$L$105,"&gt;=0")</f>
        <v>0</v>
      </c>
      <c r="K3" s="16">
        <f>COUNTIFS('TACC Competition'!$J$12:$J$105,GroupG!E3,'TACC Competition'!$N$12:$N$105,"3")+COUNTIFS('TACC Competition'!$M$12:$M$105,GroupG!E3,'TACC Competition'!$O$12:$O$105,"3")</f>
        <v>0</v>
      </c>
      <c r="L3" s="16">
        <f>COUNTIFS('TACC Competition'!$J$12:$J$105,GroupG!E3,'TACC Competition'!$N$12:$N$105,"1")+COUNTIFS('TACC Competition'!$M$12:$M$105,GroupG!E3,'TACC Competition'!$O$12:$O$105,"1")</f>
        <v>0</v>
      </c>
      <c r="M3" s="16">
        <f>COUNTIFS('TACC Competition'!$J$12:$J$105,GroupG!E3,'TACC Competition'!$N$12:$N$105,"0")+COUNTIFS('TACC Competition'!$M$12:$M$105,GroupG!E3,'TACC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204</v>
      </c>
      <c r="AV3" s="16">
        <f>COUNTIFS($AU$3:$AU$6,"&gt;"&amp;$AU3,$AS$3:$AS$6,"="&amp;$AS3)</f>
        <v>0</v>
      </c>
      <c r="AW3" s="46">
        <f>AS3+AV3</f>
        <v>1</v>
      </c>
      <c r="AX3" s="49"/>
    </row>
    <row r="4" spans="1:50" x14ac:dyDescent="0.15">
      <c r="A4" s="16">
        <v>2</v>
      </c>
      <c r="B4" s="13">
        <f t="shared" ref="B4:B6" si="0">D4</f>
        <v>3</v>
      </c>
      <c r="C4" s="53" t="str">
        <f t="shared" ref="C4:C6" si="1">B4&amp;$A$1</f>
        <v>3G</v>
      </c>
      <c r="D4" s="11">
        <f t="shared" ref="D4:D6" si="2">AW4</f>
        <v>3</v>
      </c>
      <c r="E4" s="15" t="str">
        <f>_xlfn.XLOOKUP($A$1&amp;A4,Teams!B:B,Teams!A:A)</f>
        <v>Egypt</v>
      </c>
      <c r="F4" s="16">
        <f>SUMIF('TACC Competition'!$J$12:$J$105,GroupG!E4,'TACC Competition'!$K$12:$K$105)+SUMIF('TACC Competition'!$M$12:$M$105,GroupG!E4,'TACC Competition'!$L$12:$L$105)</f>
        <v>0</v>
      </c>
      <c r="G4" s="16">
        <f>SUMIF('TACC Competition'!$J$12:$J$105,GroupG!E4,'TACC Competition'!$L$12:$L$105)+SUMIF('TACC Competition'!$M$12:$M$105,GroupG!E4,'TACC Competition'!$K$12:$K$105)</f>
        <v>0</v>
      </c>
      <c r="H4" s="16">
        <f>F4-G4</f>
        <v>0</v>
      </c>
      <c r="I4" s="43">
        <f>SUM((K4*3)+L4)</f>
        <v>0</v>
      </c>
      <c r="J4" s="16">
        <f>COUNTIFS('TACC Competition'!$J$12:$J$105,GroupG!E4,'TACC Competition'!$K$12:$K$105,"&gt;=0")+COUNTIFS('TACC Competition'!$M$12:$M$105,GroupG!E4,'TACC Competition'!$L$12:$L$105,"&gt;=0")</f>
        <v>0</v>
      </c>
      <c r="K4" s="16">
        <f>COUNTIFS('TACC Competition'!$J$12:$J$105,GroupG!E4,'TACC Competition'!$N$12:$N$105,"3")+COUNTIFS('TACC Competition'!$M$12:$M$105,GroupG!E4,'TACC Competition'!$O$12:$O$105,"3")</f>
        <v>0</v>
      </c>
      <c r="L4" s="16">
        <f>COUNTIFS('TACC Competition'!$J$12:$J$105,GroupG!E4,'TACC Competition'!$N$12:$N$105,"1")+COUNTIFS('TACC Competition'!$M$12:$M$105,GroupG!E4,'TACC Competition'!$O$12:$O$105,"1")</f>
        <v>0</v>
      </c>
      <c r="M4" s="16">
        <f>COUNTIFS('TACC Competition'!$J$12:$J$105,GroupG!E4,'TACC Competition'!$N$12:$N$105,"0")+COUNTIFS('TACC Competition'!$M$12:$M$105,GroupG!E4,'TACC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180</v>
      </c>
      <c r="AV4" s="16">
        <f t="shared" ref="AV4:AV6" si="17">COUNTIFS($AU$3:$AU$6,"&gt;"&amp;$AU4,$AS$3:$AS$6,"="&amp;$AS4)</f>
        <v>2</v>
      </c>
      <c r="AW4" s="46">
        <f t="shared" ref="AW4:AW6" si="18">AS4+AV4</f>
        <v>3</v>
      </c>
      <c r="AX4" s="49"/>
    </row>
    <row r="5" spans="1:50" x14ac:dyDescent="0.15">
      <c r="A5" s="16">
        <v>3</v>
      </c>
      <c r="B5" s="13">
        <f t="shared" si="0"/>
        <v>2</v>
      </c>
      <c r="C5" s="53" t="str">
        <f t="shared" si="1"/>
        <v>2G</v>
      </c>
      <c r="D5" s="11">
        <f t="shared" si="2"/>
        <v>2</v>
      </c>
      <c r="E5" s="15" t="str">
        <f>_xlfn.XLOOKUP($A$1&amp;A5,Teams!B:B,Teams!A:A)</f>
        <v>Iran</v>
      </c>
      <c r="F5" s="16">
        <f>SUMIF('TACC Competition'!$J$12:$J$105,GroupG!E5,'TACC Competition'!$K$12:$K$105)+SUMIF('TACC Competition'!$M$12:$M$105,GroupG!E5,'TACC Competition'!$L$12:$L$105)</f>
        <v>0</v>
      </c>
      <c r="G5" s="16">
        <f>SUMIF('TACC Competition'!$J$12:$J$105,GroupG!E5,'TACC Competition'!$L$12:$L$105)+SUMIF('TACC Competition'!$M$12:$M$105,GroupG!E5,'TACC Competition'!$K$12:$K$105)</f>
        <v>0</v>
      </c>
      <c r="H5" s="16">
        <f>F5-G5</f>
        <v>0</v>
      </c>
      <c r="I5" s="43">
        <f>SUM((K5*3)+L5)</f>
        <v>0</v>
      </c>
      <c r="J5" s="16">
        <f>COUNTIFS('TACC Competition'!$J$12:$J$105,GroupG!E5,'TACC Competition'!$K$12:$K$105,"&gt;=0")+COUNTIFS('TACC Competition'!$M$12:$M$105,GroupG!E5,'TACC Competition'!$L$12:$L$105,"&gt;=0")</f>
        <v>0</v>
      </c>
      <c r="K5" s="16">
        <f>COUNTIFS('TACC Competition'!$J$12:$J$105,GroupG!E5,'TACC Competition'!$N$12:$N$105,"3")+COUNTIFS('TACC Competition'!$M$12:$M$105,GroupG!E5,'TACC Competition'!$O$12:$O$105,"3")</f>
        <v>0</v>
      </c>
      <c r="L5" s="16">
        <f>COUNTIFS('TACC Competition'!$J$12:$J$105,GroupG!E5,'TACC Competition'!$N$12:$N$105,"1")+COUNTIFS('TACC Competition'!$M$12:$M$105,GroupG!E5,'TACC Competition'!$O$12:$O$105,"1")</f>
        <v>0</v>
      </c>
      <c r="M5" s="16">
        <f>COUNTIFS('TACC Competition'!$J$12:$J$105,GroupG!E5,'TACC Competition'!$N$12:$N$105,"0")+COUNTIFS('TACC Competition'!$M$12:$M$105,GroupG!E5,'TACC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191</v>
      </c>
      <c r="AV5" s="16">
        <f t="shared" si="17"/>
        <v>1</v>
      </c>
      <c r="AW5" s="46">
        <f t="shared" si="18"/>
        <v>2</v>
      </c>
      <c r="AX5" s="49"/>
    </row>
    <row r="6" spans="1:50" ht="13" thickBot="1" x14ac:dyDescent="0.2">
      <c r="A6" s="16">
        <v>4</v>
      </c>
      <c r="B6" s="14">
        <f t="shared" si="0"/>
        <v>4</v>
      </c>
      <c r="C6" s="53" t="str">
        <f t="shared" si="1"/>
        <v>4G</v>
      </c>
      <c r="D6" s="11">
        <f t="shared" si="2"/>
        <v>4</v>
      </c>
      <c r="E6" s="15" t="str">
        <f>_xlfn.XLOOKUP($A$1&amp;A6,Teams!B:B,Teams!A:A)</f>
        <v>New Zealand</v>
      </c>
      <c r="F6" s="16">
        <f>SUMIF('TACC Competition'!$J$12:$J$105,GroupG!E6,'TACC Competition'!$K$12:$K$105)+SUMIF('TACC Competition'!$M$12:$M$105,GroupG!E6,'TACC Competition'!$L$12:$L$105)</f>
        <v>0</v>
      </c>
      <c r="G6" s="16">
        <f>SUMIF('TACC Competition'!$J$12:$J$105,GroupG!E6,'TACC Competition'!$L$12:$L$105)+SUMIF('TACC Competition'!$M$12:$M$105,GroupG!E6,'TACC Competition'!$K$12:$K$105)</f>
        <v>0</v>
      </c>
      <c r="H6" s="16">
        <f>F6-G6</f>
        <v>0</v>
      </c>
      <c r="I6" s="43">
        <f>SUM((K6*3)+L6)</f>
        <v>0</v>
      </c>
      <c r="J6" s="16">
        <f>COUNTIFS('TACC Competition'!$J$12:$J$105,GroupG!E6,'TACC Competition'!$K$12:$K$105,"&gt;=0")+COUNTIFS('TACC Competition'!$M$12:$M$105,GroupG!E6,'TACC Competition'!$L$12:$L$105,"&gt;=0")</f>
        <v>0</v>
      </c>
      <c r="K6" s="16">
        <f>COUNTIFS('TACC Competition'!$J$12:$J$105,GroupG!E6,'TACC Competition'!$N$12:$N$105,"3")+COUNTIFS('TACC Competition'!$M$12:$M$105,GroupG!E6,'TACC Competition'!$O$12:$O$105,"3")</f>
        <v>0</v>
      </c>
      <c r="L6" s="16">
        <f>COUNTIFS('TACC Competition'!$J$12:$J$105,GroupG!E6,'TACC Competition'!$N$12:$N$105,"1")+COUNTIFS('TACC Competition'!$M$12:$M$105,GroupG!E6,'TACC Competition'!$O$12:$O$105,"1")</f>
        <v>0</v>
      </c>
      <c r="M6" s="16">
        <f>COUNTIFS('TACC Competition'!$J$12:$J$105,GroupG!E6,'TACC Competition'!$N$12:$N$105,"0")+COUNTIFS('TACC Competition'!$M$12:$M$105,GroupG!E6,'TACC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127</v>
      </c>
      <c r="AV6" s="16">
        <f t="shared" si="17"/>
        <v>3</v>
      </c>
      <c r="AW6" s="46">
        <f t="shared" si="18"/>
        <v>4</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16</v>
      </c>
      <c r="G12" s="18" t="str">
        <f>VLOOKUP($F12,'TACC Competition'!$H$15:$M$108,3,0)</f>
        <v>Belgium</v>
      </c>
      <c r="H12" s="19" t="str">
        <f>VLOOKUP($F12,'TACC Competition'!$H$15:$M$108,6,0)</f>
        <v>Egypt</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15</v>
      </c>
      <c r="G13" s="26" t="str">
        <f>VLOOKUP($F13,'TACC Competition'!$H$15:$M$108,3,0)</f>
        <v>Iran</v>
      </c>
      <c r="H13" s="27" t="str">
        <f>VLOOKUP($F13,'TACC Competition'!$H$15:$M$108,6,0)</f>
        <v>New Zealand</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39</v>
      </c>
      <c r="G14" s="26" t="str">
        <f>VLOOKUP($F14,'TACC Competition'!$H$15:$M$108,3,0)</f>
        <v>Belgium</v>
      </c>
      <c r="H14" s="27" t="str">
        <f>VLOOKUP($F14,'TACC Competition'!$H$15:$M$108,6,0)</f>
        <v>Iran</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40</v>
      </c>
      <c r="G15" s="26" t="str">
        <f>VLOOKUP($F15,'TACC Competition'!$H$15:$M$108,3,0)</f>
        <v>New Zealand</v>
      </c>
      <c r="H15" s="27" t="str">
        <f>VLOOKUP($F15,'TACC Competition'!$H$15:$M$108,6,0)</f>
        <v>Egypt</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63</v>
      </c>
      <c r="G16" s="26" t="str">
        <f>VLOOKUP($F16,'TACC Competition'!$H$15:$M$108,3,0)</f>
        <v>Egypt</v>
      </c>
      <c r="H16" s="27" t="str">
        <f>VLOOKUP($F16,'TACC Competition'!$H$15:$M$108,6,0)</f>
        <v>Iran</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64</v>
      </c>
      <c r="G17" s="34" t="str">
        <f>VLOOKUP($F17,'TACC Competition'!$H$15:$M$108,3,0)</f>
        <v>New Zealand</v>
      </c>
      <c r="H17" s="35" t="str">
        <f>VLOOKUP($F17,'TACC Competition'!$H$15:$M$108,6,0)</f>
        <v>Belgium</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277A8-ED91-B646-A82B-201460B2B2C8}">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133</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1H</v>
      </c>
      <c r="D3" s="11">
        <f>AW3</f>
        <v>1</v>
      </c>
      <c r="E3" s="15" t="str">
        <f>_xlfn.XLOOKUP($A$1&amp;A3,Teams!B:B,Teams!A:A)</f>
        <v>Spain</v>
      </c>
      <c r="F3" s="16">
        <f>SUMIF('TACC Competition'!$J$12:$J$105,GroupH!E3,'TACC Competition'!$K$12:$K$105)+SUMIF('TACC Competition'!$M$12:$M$105,GroupH!E3,'TACC Competition'!$L$12:$L$105)</f>
        <v>0</v>
      </c>
      <c r="G3" s="16">
        <f>SUMIF('TACC Competition'!$J$12:$J$105,GroupH!E3,'TACC Competition'!$L$12:$L$105)+SUMIF('TACC Competition'!$M$12:$M$105,GroupH!E3,'TACC Competition'!$K$12:$K$105)</f>
        <v>0</v>
      </c>
      <c r="H3" s="16">
        <f>F3-G3</f>
        <v>0</v>
      </c>
      <c r="I3" s="43">
        <f>SUM((K3*3)+L3)</f>
        <v>0</v>
      </c>
      <c r="J3" s="16">
        <f>COUNTIFS('TACC Competition'!$J$12:$J$105,GroupH!E3,'TACC Competition'!$K$12:$K$105,"&gt;=0")+COUNTIFS('TACC Competition'!$M$12:$M$105,GroupH!E3,'TACC Competition'!$L$12:$L$105,"&gt;=0")</f>
        <v>0</v>
      </c>
      <c r="K3" s="16">
        <f>COUNTIFS('TACC Competition'!$J$12:$J$105,GroupH!E3,'TACC Competition'!$N$12:$N$105,"3")+COUNTIFS('TACC Competition'!$M$12:$M$105,GroupH!E3,'TACC Competition'!$O$12:$O$105,"3")</f>
        <v>0</v>
      </c>
      <c r="L3" s="16">
        <f>COUNTIFS('TACC Competition'!$J$12:$J$105,GroupH!E3,'TACC Competition'!$N$12:$N$105,"1")+COUNTIFS('TACC Competition'!$M$12:$M$105,GroupH!E3,'TACC Competition'!$O$12:$O$105,"1")</f>
        <v>0</v>
      </c>
      <c r="M3" s="16">
        <f>COUNTIFS('TACC Competition'!$J$12:$J$105,GroupH!E3,'TACC Competition'!$N$12:$N$105,"0")+COUNTIFS('TACC Competition'!$M$12:$M$105,GroupH!E3,'TACC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211</v>
      </c>
      <c r="AV3" s="16">
        <f>COUNTIFS($AU$3:$AU$6,"&gt;"&amp;$AU3,$AS$3:$AS$6,"="&amp;$AS3)</f>
        <v>0</v>
      </c>
      <c r="AW3" s="46">
        <f>AS3+AV3</f>
        <v>1</v>
      </c>
      <c r="AX3" s="49"/>
    </row>
    <row r="4" spans="1:50" x14ac:dyDescent="0.15">
      <c r="A4" s="16">
        <v>2</v>
      </c>
      <c r="B4" s="13">
        <f t="shared" ref="B4:B6" si="0">D4</f>
        <v>4</v>
      </c>
      <c r="C4" s="53" t="str">
        <f t="shared" ref="C4:C6" si="1">B4&amp;$A$1</f>
        <v>4H</v>
      </c>
      <c r="D4" s="11">
        <f t="shared" ref="D4:D6" si="2">AW4</f>
        <v>4</v>
      </c>
      <c r="E4" s="15" t="str">
        <f>_xlfn.XLOOKUP($A$1&amp;A4,Teams!B:B,Teams!A:A)</f>
        <v>Cape Verde</v>
      </c>
      <c r="F4" s="16">
        <f>SUMIF('TACC Competition'!$J$12:$J$105,GroupH!E4,'TACC Competition'!$K$12:$K$105)+SUMIF('TACC Competition'!$M$12:$M$105,GroupH!E4,'TACC Competition'!$L$12:$L$105)</f>
        <v>0</v>
      </c>
      <c r="G4" s="16">
        <f>SUMIF('TACC Competition'!$J$12:$J$105,GroupH!E4,'TACC Competition'!$L$12:$L$105)+SUMIF('TACC Competition'!$M$12:$M$105,GroupH!E4,'TACC Competition'!$K$12:$K$105)</f>
        <v>0</v>
      </c>
      <c r="H4" s="16">
        <f>F4-G4</f>
        <v>0</v>
      </c>
      <c r="I4" s="43">
        <f>SUM((K4*3)+L4)</f>
        <v>0</v>
      </c>
      <c r="J4" s="16">
        <f>COUNTIFS('TACC Competition'!$J$12:$J$105,GroupH!E4,'TACC Competition'!$K$12:$K$105,"&gt;=0")+COUNTIFS('TACC Competition'!$M$12:$M$105,GroupH!E4,'TACC Competition'!$L$12:$L$105,"&gt;=0")</f>
        <v>0</v>
      </c>
      <c r="K4" s="16">
        <f>COUNTIFS('TACC Competition'!$J$12:$J$105,GroupH!E4,'TACC Competition'!$N$12:$N$105,"3")+COUNTIFS('TACC Competition'!$M$12:$M$105,GroupH!E4,'TACC Competition'!$O$12:$O$105,"3")</f>
        <v>0</v>
      </c>
      <c r="L4" s="16">
        <f>COUNTIFS('TACC Competition'!$J$12:$J$105,GroupH!E4,'TACC Competition'!$N$12:$N$105,"1")+COUNTIFS('TACC Competition'!$M$12:$M$105,GroupH!E4,'TACC Competition'!$O$12:$O$105,"1")</f>
        <v>0</v>
      </c>
      <c r="M4" s="16">
        <f>COUNTIFS('TACC Competition'!$J$12:$J$105,GroupH!E4,'TACC Competition'!$N$12:$N$105,"0")+COUNTIFS('TACC Competition'!$M$12:$M$105,GroupH!E4,'TACC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141</v>
      </c>
      <c r="AV4" s="16">
        <f t="shared" ref="AV4:AV6" si="17">COUNTIFS($AU$3:$AU$6,"&gt;"&amp;$AU4,$AS$3:$AS$6,"="&amp;$AS4)</f>
        <v>3</v>
      </c>
      <c r="AW4" s="46">
        <f t="shared" ref="AW4:AW6" si="18">AS4+AV4</f>
        <v>4</v>
      </c>
      <c r="AX4" s="49"/>
    </row>
    <row r="5" spans="1:50" x14ac:dyDescent="0.15">
      <c r="A5" s="16">
        <v>3</v>
      </c>
      <c r="B5" s="13">
        <f t="shared" si="0"/>
        <v>3</v>
      </c>
      <c r="C5" s="53" t="str">
        <f t="shared" si="1"/>
        <v>3H</v>
      </c>
      <c r="D5" s="11">
        <f t="shared" si="2"/>
        <v>3</v>
      </c>
      <c r="E5" s="15" t="str">
        <f>_xlfn.XLOOKUP($A$1&amp;A5,Teams!B:B,Teams!A:A)</f>
        <v>Saudi Arabia</v>
      </c>
      <c r="F5" s="16">
        <f>SUMIF('TACC Competition'!$J$12:$J$105,GroupH!E5,'TACC Competition'!$K$12:$K$105)+SUMIF('TACC Competition'!$M$12:$M$105,GroupH!E5,'TACC Competition'!$L$12:$L$105)</f>
        <v>0</v>
      </c>
      <c r="G5" s="16">
        <f>SUMIF('TACC Competition'!$J$12:$J$105,GroupH!E5,'TACC Competition'!$L$12:$L$105)+SUMIF('TACC Competition'!$M$12:$M$105,GroupH!E5,'TACC Competition'!$K$12:$K$105)</f>
        <v>0</v>
      </c>
      <c r="H5" s="16">
        <f>F5-G5</f>
        <v>0</v>
      </c>
      <c r="I5" s="43">
        <f>SUM((K5*3)+L5)</f>
        <v>0</v>
      </c>
      <c r="J5" s="16">
        <f>COUNTIFS('TACC Competition'!$J$12:$J$105,GroupH!E5,'TACC Competition'!$K$12:$K$105,"&gt;=0")+COUNTIFS('TACC Competition'!$M$12:$M$105,GroupH!E5,'TACC Competition'!$L$12:$L$105,"&gt;=0")</f>
        <v>0</v>
      </c>
      <c r="K5" s="16">
        <f>COUNTIFS('TACC Competition'!$J$12:$J$105,GroupH!E5,'TACC Competition'!$N$12:$N$105,"3")+COUNTIFS('TACC Competition'!$M$12:$M$105,GroupH!E5,'TACC Competition'!$O$12:$O$105,"3")</f>
        <v>0</v>
      </c>
      <c r="L5" s="16">
        <f>COUNTIFS('TACC Competition'!$J$12:$J$105,GroupH!E5,'TACC Competition'!$N$12:$N$105,"1")+COUNTIFS('TACC Competition'!$M$12:$M$105,GroupH!E5,'TACC Competition'!$O$12:$O$105,"1")</f>
        <v>0</v>
      </c>
      <c r="M5" s="16">
        <f>COUNTIFS('TACC Competition'!$J$12:$J$105,GroupH!E5,'TACC Competition'!$N$12:$N$105,"0")+COUNTIFS('TACC Competition'!$M$12:$M$105,GroupH!E5,'TACC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154</v>
      </c>
      <c r="AV5" s="16">
        <f t="shared" si="17"/>
        <v>2</v>
      </c>
      <c r="AW5" s="46">
        <f t="shared" si="18"/>
        <v>3</v>
      </c>
      <c r="AX5" s="49"/>
    </row>
    <row r="6" spans="1:50" ht="13" thickBot="1" x14ac:dyDescent="0.2">
      <c r="A6" s="16">
        <v>4</v>
      </c>
      <c r="B6" s="14">
        <f t="shared" si="0"/>
        <v>2</v>
      </c>
      <c r="C6" s="53" t="str">
        <f t="shared" si="1"/>
        <v>2H</v>
      </c>
      <c r="D6" s="11">
        <f t="shared" si="2"/>
        <v>2</v>
      </c>
      <c r="E6" s="15" t="str">
        <f>_xlfn.XLOOKUP($A$1&amp;A6,Teams!B:B,Teams!A:A)</f>
        <v>Uruguay</v>
      </c>
      <c r="F6" s="16">
        <f>SUMIF('TACC Competition'!$J$12:$J$105,GroupH!E6,'TACC Competition'!$K$12:$K$105)+SUMIF('TACC Competition'!$M$12:$M$105,GroupH!E6,'TACC Competition'!$L$12:$L$105)</f>
        <v>0</v>
      </c>
      <c r="G6" s="16">
        <f>SUMIF('TACC Competition'!$J$12:$J$105,GroupH!E6,'TACC Competition'!$L$12:$L$105)+SUMIF('TACC Competition'!$M$12:$M$105,GroupH!E6,'TACC Competition'!$K$12:$K$105)</f>
        <v>0</v>
      </c>
      <c r="H6" s="16">
        <f>F6-G6</f>
        <v>0</v>
      </c>
      <c r="I6" s="43">
        <f>SUM((K6*3)+L6)</f>
        <v>0</v>
      </c>
      <c r="J6" s="16">
        <f>COUNTIFS('TACC Competition'!$J$12:$J$105,GroupH!E6,'TACC Competition'!$K$12:$K$105,"&gt;=0")+COUNTIFS('TACC Competition'!$M$12:$M$105,GroupH!E6,'TACC Competition'!$L$12:$L$105,"&gt;=0")</f>
        <v>0</v>
      </c>
      <c r="K6" s="16">
        <f>COUNTIFS('TACC Competition'!$J$12:$J$105,GroupH!E6,'TACC Competition'!$N$12:$N$105,"3")+COUNTIFS('TACC Competition'!$M$12:$M$105,GroupH!E6,'TACC Competition'!$O$12:$O$105,"3")</f>
        <v>0</v>
      </c>
      <c r="L6" s="16">
        <f>COUNTIFS('TACC Competition'!$J$12:$J$105,GroupH!E6,'TACC Competition'!$N$12:$N$105,"1")+COUNTIFS('TACC Competition'!$M$12:$M$105,GroupH!E6,'TACC Competition'!$O$12:$O$105,"1")</f>
        <v>0</v>
      </c>
      <c r="M6" s="16">
        <f>COUNTIFS('TACC Competition'!$J$12:$J$105,GroupH!E6,'TACC Competition'!$N$12:$N$105,"0")+COUNTIFS('TACC Competition'!$M$12:$M$105,GroupH!E6,'TACC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197</v>
      </c>
      <c r="AV6" s="16">
        <f t="shared" si="17"/>
        <v>1</v>
      </c>
      <c r="AW6" s="46">
        <f t="shared" si="18"/>
        <v>2</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14</v>
      </c>
      <c r="G12" s="18" t="str">
        <f>VLOOKUP($F12,'TACC Competition'!$H$15:$M$108,3,0)</f>
        <v>Spain</v>
      </c>
      <c r="H12" s="19" t="str">
        <f>VLOOKUP($F12,'TACC Competition'!$H$15:$M$108,6,0)</f>
        <v>Cape Verde</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13</v>
      </c>
      <c r="G13" s="26" t="str">
        <f>VLOOKUP($F13,'TACC Competition'!$H$15:$M$108,3,0)</f>
        <v>Saudi Arabia</v>
      </c>
      <c r="H13" s="27" t="str">
        <f>VLOOKUP($F13,'TACC Competition'!$H$15:$M$108,6,0)</f>
        <v>Uruguay</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38</v>
      </c>
      <c r="G14" s="26" t="str">
        <f>VLOOKUP($F14,'TACC Competition'!$H$15:$M$108,3,0)</f>
        <v>Spain</v>
      </c>
      <c r="H14" s="27" t="str">
        <f>VLOOKUP($F14,'TACC Competition'!$H$15:$M$108,6,0)</f>
        <v>Saudi Arabia</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37</v>
      </c>
      <c r="G15" s="26" t="str">
        <f>VLOOKUP($F15,'TACC Competition'!$H$15:$M$108,3,0)</f>
        <v>Uruguay</v>
      </c>
      <c r="H15" s="27" t="str">
        <f>VLOOKUP($F15,'TACC Competition'!$H$15:$M$108,6,0)</f>
        <v>Cape Verde</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65</v>
      </c>
      <c r="G16" s="26" t="str">
        <f>VLOOKUP($F16,'TACC Competition'!$H$15:$M$108,3,0)</f>
        <v>Cape Verde</v>
      </c>
      <c r="H16" s="27" t="str">
        <f>VLOOKUP($F16,'TACC Competition'!$H$15:$M$108,6,0)</f>
        <v>Saudi Arabia</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66</v>
      </c>
      <c r="G17" s="34" t="str">
        <f>VLOOKUP($F17,'TACC Competition'!$H$15:$M$108,3,0)</f>
        <v>Uruguay</v>
      </c>
      <c r="H17" s="35" t="str">
        <f>VLOOKUP($F17,'TACC Competition'!$H$15:$M$108,6,0)</f>
        <v>Spain</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A220-0292-384A-85CF-54BC8F1046B5}">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134</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1I</v>
      </c>
      <c r="D3" s="11">
        <f>AW3</f>
        <v>1</v>
      </c>
      <c r="E3" s="15" t="str">
        <f>_xlfn.XLOOKUP($A$1&amp;A3,Teams!B:B,Teams!A:A)</f>
        <v>France</v>
      </c>
      <c r="F3" s="16">
        <f>SUMIF('TACC Competition'!$J$12:$J$105,GroupI!E3,'TACC Competition'!$K$12:$K$105)+SUMIF('TACC Competition'!$M$12:$M$105,GroupI!E3,'TACC Competition'!$L$12:$L$105)</f>
        <v>0</v>
      </c>
      <c r="G3" s="16">
        <f>SUMIF('TACC Competition'!$J$12:$J$105,GroupI!E3,'TACC Competition'!$L$12:$L$105)+SUMIF('TACC Competition'!$M$12:$M$105,GroupI!E3,'TACC Competition'!$K$12:$K$105)</f>
        <v>0</v>
      </c>
      <c r="H3" s="16">
        <f>F3-G3</f>
        <v>0</v>
      </c>
      <c r="I3" s="43">
        <f>SUM((K3*3)+L3)</f>
        <v>0</v>
      </c>
      <c r="J3" s="16">
        <f>COUNTIFS('TACC Competition'!$J$12:$J$105,GroupI!E3,'TACC Competition'!$K$12:$K$105,"&gt;=0")+COUNTIFS('TACC Competition'!$M$12:$M$105,GroupI!E3,'TACC Competition'!$L$12:$L$105,"&gt;=0")</f>
        <v>0</v>
      </c>
      <c r="K3" s="16">
        <f>COUNTIFS('TACC Competition'!$J$12:$J$105,GroupI!E3,'TACC Competition'!$N$12:$N$105,"3")+COUNTIFS('TACC Competition'!$M$12:$M$105,GroupI!E3,'TACC Competition'!$O$12:$O$105,"3")</f>
        <v>0</v>
      </c>
      <c r="L3" s="16">
        <f>COUNTIFS('TACC Competition'!$J$12:$J$105,GroupI!E3,'TACC Competition'!$N$12:$N$105,"1")+COUNTIFS('TACC Competition'!$M$12:$M$105,GroupI!E3,'TACC Competition'!$O$12:$O$105,"1")</f>
        <v>0</v>
      </c>
      <c r="M3" s="16">
        <f>COUNTIFS('TACC Competition'!$J$12:$J$105,GroupI!E3,'TACC Competition'!$N$12:$N$105,"0")+COUNTIFS('TACC Competition'!$M$12:$M$105,GroupI!E3,'TACC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209</v>
      </c>
      <c r="AV3" s="16">
        <f>COUNTIFS($AU$3:$AU$6,"&gt;"&amp;$AU3,$AS$3:$AS$6,"="&amp;$AS3)</f>
        <v>0</v>
      </c>
      <c r="AW3" s="46">
        <f>AS3+AV3</f>
        <v>1</v>
      </c>
      <c r="AX3" s="49"/>
    </row>
    <row r="4" spans="1:50" x14ac:dyDescent="0.15">
      <c r="A4" s="16">
        <v>2</v>
      </c>
      <c r="B4" s="13">
        <f t="shared" ref="B4:B6" si="0">D4</f>
        <v>2</v>
      </c>
      <c r="C4" s="53" t="str">
        <f t="shared" ref="C4:C6" si="1">B4&amp;$A$1</f>
        <v>2I</v>
      </c>
      <c r="D4" s="11">
        <f t="shared" ref="D4:D6" si="2">AW4</f>
        <v>2</v>
      </c>
      <c r="E4" s="15" t="str">
        <f>_xlfn.XLOOKUP($A$1&amp;A4,Teams!B:B,Teams!A:A)</f>
        <v>Senegal</v>
      </c>
      <c r="F4" s="16">
        <f>SUMIF('TACC Competition'!$J$12:$J$105,GroupI!E4,'TACC Competition'!$K$12:$K$105)+SUMIF('TACC Competition'!$M$12:$M$105,GroupI!E4,'TACC Competition'!$L$12:$L$105)</f>
        <v>0</v>
      </c>
      <c r="G4" s="16">
        <f>SUMIF('TACC Competition'!$J$12:$J$105,GroupI!E4,'TACC Competition'!$L$12:$L$105)+SUMIF('TACC Competition'!$M$12:$M$105,GroupI!E4,'TACC Competition'!$K$12:$K$105)</f>
        <v>0</v>
      </c>
      <c r="H4" s="16">
        <f>F4-G4</f>
        <v>0</v>
      </c>
      <c r="I4" s="43">
        <f>SUM((K4*3)+L4)</f>
        <v>0</v>
      </c>
      <c r="J4" s="16">
        <f>COUNTIFS('TACC Competition'!$J$12:$J$105,GroupI!E4,'TACC Competition'!$K$12:$K$105,"&gt;=0")+COUNTIFS('TACC Competition'!$M$12:$M$105,GroupI!E4,'TACC Competition'!$L$12:$L$105,"&gt;=0")</f>
        <v>0</v>
      </c>
      <c r="K4" s="16">
        <f>COUNTIFS('TACC Competition'!$J$12:$J$105,GroupI!E4,'TACC Competition'!$N$12:$N$105,"3")+COUNTIFS('TACC Competition'!$M$12:$M$105,GroupI!E4,'TACC Competition'!$O$12:$O$105,"3")</f>
        <v>0</v>
      </c>
      <c r="L4" s="16">
        <f>COUNTIFS('TACC Competition'!$J$12:$J$105,GroupI!E4,'TACC Competition'!$N$12:$N$105,"1")+COUNTIFS('TACC Competition'!$M$12:$M$105,GroupI!E4,'TACC Competition'!$O$12:$O$105,"1")</f>
        <v>0</v>
      </c>
      <c r="M4" s="16">
        <f>COUNTIFS('TACC Competition'!$J$12:$J$105,GroupI!E4,'TACC Competition'!$N$12:$N$105,"0")+COUNTIFS('TACC Competition'!$M$12:$M$105,GroupI!E4,'TACC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194</v>
      </c>
      <c r="AV4" s="16">
        <f t="shared" ref="AV4:AV6" si="17">COUNTIFS($AU$3:$AU$6,"&gt;"&amp;$AU4,$AS$3:$AS$6,"="&amp;$AS4)</f>
        <v>1</v>
      </c>
      <c r="AW4" s="46">
        <f t="shared" ref="AW4:AW6" si="18">AS4+AV4</f>
        <v>2</v>
      </c>
      <c r="AX4" s="49"/>
    </row>
    <row r="5" spans="1:50" x14ac:dyDescent="0.15">
      <c r="A5" s="16">
        <v>3</v>
      </c>
      <c r="B5" s="13">
        <f t="shared" si="0"/>
        <v>4</v>
      </c>
      <c r="C5" s="53" t="str">
        <f t="shared" si="1"/>
        <v>4I</v>
      </c>
      <c r="D5" s="11">
        <f t="shared" si="2"/>
        <v>4</v>
      </c>
      <c r="E5" s="15" t="str">
        <f>_xlfn.XLOOKUP($A$1&amp;A5,Teams!B:B,Teams!A:A)</f>
        <v>Iraq</v>
      </c>
      <c r="F5" s="16">
        <f>SUMIF('TACC Competition'!$J$12:$J$105,GroupI!E5,'TACC Competition'!$K$12:$K$105)+SUMIF('TACC Competition'!$M$12:$M$105,GroupI!E5,'TACC Competition'!$L$12:$L$105)</f>
        <v>0</v>
      </c>
      <c r="G5" s="16">
        <f>SUMIF('TACC Competition'!$J$12:$J$105,GroupI!E5,'TACC Competition'!$L$12:$L$105)+SUMIF('TACC Competition'!$M$12:$M$105,GroupI!E5,'TACC Competition'!$K$12:$K$105)</f>
        <v>0</v>
      </c>
      <c r="H5" s="16">
        <f>F5-G5</f>
        <v>0</v>
      </c>
      <c r="I5" s="43">
        <f>SUM((K5*3)+L5)</f>
        <v>0</v>
      </c>
      <c r="J5" s="16">
        <f>COUNTIFS('TACC Competition'!$J$12:$J$105,GroupI!E5,'TACC Competition'!$K$12:$K$105,"&gt;=0")+COUNTIFS('TACC Competition'!$M$12:$M$105,GroupI!E5,'TACC Competition'!$L$12:$L$105,"&gt;=0")</f>
        <v>0</v>
      </c>
      <c r="K5" s="16">
        <f>COUNTIFS('TACC Competition'!$J$12:$J$105,GroupI!E5,'TACC Competition'!$N$12:$N$105,"3")+COUNTIFS('TACC Competition'!$M$12:$M$105,GroupI!E5,'TACC Competition'!$O$12:$O$105,"3")</f>
        <v>0</v>
      </c>
      <c r="L5" s="16">
        <f>COUNTIFS('TACC Competition'!$J$12:$J$105,GroupI!E5,'TACC Competition'!$N$12:$N$105,"1")+COUNTIFS('TACC Competition'!$M$12:$M$105,GroupI!E5,'TACC Competition'!$O$12:$O$105,"1")</f>
        <v>0</v>
      </c>
      <c r="M5" s="16">
        <f>COUNTIFS('TACC Competition'!$J$12:$J$105,GroupI!E5,'TACC Competition'!$N$12:$N$105,"0")+COUNTIFS('TACC Competition'!$M$12:$M$105,GroupI!E5,'TACC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155</v>
      </c>
      <c r="AV5" s="16">
        <f t="shared" si="17"/>
        <v>3</v>
      </c>
      <c r="AW5" s="46">
        <f t="shared" si="18"/>
        <v>4</v>
      </c>
      <c r="AX5" s="49"/>
    </row>
    <row r="6" spans="1:50" ht="13" thickBot="1" x14ac:dyDescent="0.2">
      <c r="A6" s="16">
        <v>4</v>
      </c>
      <c r="B6" s="14">
        <f t="shared" si="0"/>
        <v>3</v>
      </c>
      <c r="C6" s="53" t="str">
        <f t="shared" si="1"/>
        <v>3I</v>
      </c>
      <c r="D6" s="11">
        <f t="shared" si="2"/>
        <v>3</v>
      </c>
      <c r="E6" s="15" t="str">
        <f>_xlfn.XLOOKUP($A$1&amp;A6,Teams!B:B,Teams!A:A)</f>
        <v>Norway</v>
      </c>
      <c r="F6" s="16">
        <f>SUMIF('TACC Competition'!$J$12:$J$105,GroupI!E6,'TACC Competition'!$K$12:$K$105)+SUMIF('TACC Competition'!$M$12:$M$105,GroupI!E6,'TACC Competition'!$L$12:$L$105)</f>
        <v>0</v>
      </c>
      <c r="G6" s="16">
        <f>SUMIF('TACC Competition'!$J$12:$J$105,GroupI!E6,'TACC Competition'!$L$12:$L$105)+SUMIF('TACC Competition'!$M$12:$M$105,GroupI!E6,'TACC Competition'!$K$12:$K$105)</f>
        <v>0</v>
      </c>
      <c r="H6" s="16">
        <f>F6-G6</f>
        <v>0</v>
      </c>
      <c r="I6" s="43">
        <f>SUM((K6*3)+L6)</f>
        <v>0</v>
      </c>
      <c r="J6" s="16">
        <f>COUNTIFS('TACC Competition'!$J$12:$J$105,GroupI!E6,'TACC Competition'!$K$12:$K$105,"&gt;=0")+COUNTIFS('TACC Competition'!$M$12:$M$105,GroupI!E6,'TACC Competition'!$L$12:$L$105,"&gt;=0")</f>
        <v>0</v>
      </c>
      <c r="K6" s="16">
        <f>COUNTIFS('TACC Competition'!$J$12:$J$105,GroupI!E6,'TACC Competition'!$N$12:$N$105,"3")+COUNTIFS('TACC Competition'!$M$12:$M$105,GroupI!E6,'TACC Competition'!$O$12:$O$105,"3")</f>
        <v>0</v>
      </c>
      <c r="L6" s="16">
        <f>COUNTIFS('TACC Competition'!$J$12:$J$105,GroupI!E6,'TACC Competition'!$N$12:$N$105,"1")+COUNTIFS('TACC Competition'!$M$12:$M$105,GroupI!E6,'TACC Competition'!$O$12:$O$105,"1")</f>
        <v>0</v>
      </c>
      <c r="M6" s="16">
        <f>COUNTIFS('TACC Competition'!$J$12:$J$105,GroupI!E6,'TACC Competition'!$N$12:$N$105,"0")+COUNTIFS('TACC Competition'!$M$12:$M$105,GroupI!E6,'TACC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183</v>
      </c>
      <c r="AV6" s="16">
        <f t="shared" si="17"/>
        <v>2</v>
      </c>
      <c r="AW6" s="46">
        <f t="shared" si="18"/>
        <v>3</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17</v>
      </c>
      <c r="G12" s="18" t="str">
        <f>VLOOKUP($F12,'TACC Competition'!$H$15:$M$108,3,0)</f>
        <v>France</v>
      </c>
      <c r="H12" s="19" t="str">
        <f>VLOOKUP($F12,'TACC Competition'!$H$15:$M$108,6,0)</f>
        <v>Senegal</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18</v>
      </c>
      <c r="G13" s="26" t="str">
        <f>VLOOKUP($F13,'TACC Competition'!$H$15:$M$108,3,0)</f>
        <v>Iraq</v>
      </c>
      <c r="H13" s="27" t="str">
        <f>VLOOKUP($F13,'TACC Competition'!$H$15:$M$108,6,0)</f>
        <v>Norway</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42</v>
      </c>
      <c r="G14" s="26" t="str">
        <f>VLOOKUP($F14,'TACC Competition'!$H$15:$M$108,3,0)</f>
        <v>France</v>
      </c>
      <c r="H14" s="27" t="str">
        <f>VLOOKUP($F14,'TACC Competition'!$H$15:$M$108,6,0)</f>
        <v>Iraq</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41</v>
      </c>
      <c r="G15" s="26" t="str">
        <f>VLOOKUP($F15,'TACC Competition'!$H$15:$M$108,3,0)</f>
        <v>Norway</v>
      </c>
      <c r="H15" s="27" t="str">
        <f>VLOOKUP($F15,'TACC Competition'!$H$15:$M$108,6,0)</f>
        <v>Senegal</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61</v>
      </c>
      <c r="G16" s="26" t="str">
        <f>VLOOKUP($F16,'TACC Competition'!$H$15:$M$108,3,0)</f>
        <v>Norway</v>
      </c>
      <c r="H16" s="27" t="str">
        <f>VLOOKUP($F16,'TACC Competition'!$H$15:$M$108,6,0)</f>
        <v>France</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62</v>
      </c>
      <c r="G17" s="34" t="str">
        <f>VLOOKUP($F17,'TACC Competition'!$H$15:$M$108,3,0)</f>
        <v>Senegal</v>
      </c>
      <c r="H17" s="35" t="str">
        <f>VLOOKUP($F17,'TACC Competition'!$H$15:$M$108,6,0)</f>
        <v>Iraq</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5637-E0AE-F54E-8EA5-F2E87E98C556}">
  <sheetPr>
    <tabColor theme="0"/>
  </sheetPr>
  <dimension ref="A1:AX27"/>
  <sheetViews>
    <sheetView zoomScaleNormal="100" workbookViewId="0">
      <selection activeCell="L20" sqref="L20:Q37"/>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135</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1J</v>
      </c>
      <c r="D3" s="11">
        <f>AW3</f>
        <v>1</v>
      </c>
      <c r="E3" s="15" t="str">
        <f>_xlfn.XLOOKUP($A$1&amp;A3,Teams!B:B,Teams!A:A)</f>
        <v>Argentina</v>
      </c>
      <c r="F3" s="16">
        <f>SUMIF('TACC Competition'!$J$12:$J$105,GroupJ!E3,'TACC Competition'!$K$12:$K$105)+SUMIF('TACC Competition'!$M$12:$M$105,GroupJ!E3,'TACC Competition'!$L$12:$L$105)</f>
        <v>0</v>
      </c>
      <c r="G3" s="16">
        <f>SUMIF('TACC Competition'!$J$12:$J$105,GroupJ!E3,'TACC Competition'!$L$12:$L$105)+SUMIF('TACC Competition'!$M$12:$M$105,GroupJ!E3,'TACC Competition'!$K$12:$K$105)</f>
        <v>0</v>
      </c>
      <c r="H3" s="16">
        <f>F3-G3</f>
        <v>0</v>
      </c>
      <c r="I3" s="43">
        <f>SUM((K3*3)+L3)</f>
        <v>0</v>
      </c>
      <c r="J3" s="16">
        <f>COUNTIFS('TACC Competition'!$J$12:$J$105,GroupJ!E3,'TACC Competition'!$K$12:$K$105,"&gt;=0")+COUNTIFS('TACC Competition'!$M$12:$M$105,GroupJ!E3,'TACC Competition'!$L$12:$L$105,"&gt;=0")</f>
        <v>0</v>
      </c>
      <c r="K3" s="16">
        <f>COUNTIFS('TACC Competition'!$J$12:$J$105,GroupJ!E3,'TACC Competition'!$N$12:$N$105,"3")+COUNTIFS('TACC Competition'!$M$12:$M$105,GroupJ!E3,'TACC Competition'!$O$12:$O$105,"3")</f>
        <v>0</v>
      </c>
      <c r="L3" s="16">
        <f>COUNTIFS('TACC Competition'!$J$12:$J$105,GroupJ!E3,'TACC Competition'!$N$12:$N$105,"1")+COUNTIFS('TACC Competition'!$M$12:$M$105,GroupJ!E3,'TACC Competition'!$O$12:$O$105,"1")</f>
        <v>0</v>
      </c>
      <c r="M3" s="16">
        <f>COUNTIFS('TACC Competition'!$J$12:$J$105,GroupJ!E3,'TACC Competition'!$N$12:$N$105,"0")+COUNTIFS('TACC Competition'!$M$12:$M$105,GroupJ!E3,'TACC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210</v>
      </c>
      <c r="AV3" s="16">
        <f>COUNTIFS($AU$3:$AU$6,"&gt;"&amp;$AU3,$AS$3:$AS$6,"="&amp;$AS3)</f>
        <v>0</v>
      </c>
      <c r="AW3" s="46">
        <f>AS3+AV3</f>
        <v>1</v>
      </c>
      <c r="AX3" s="49"/>
    </row>
    <row r="4" spans="1:50" x14ac:dyDescent="0.15">
      <c r="A4" s="16">
        <v>2</v>
      </c>
      <c r="B4" s="13">
        <f t="shared" ref="B4:B6" si="0">D4</f>
        <v>2</v>
      </c>
      <c r="C4" s="53" t="str">
        <f t="shared" ref="C4:C6" si="1">B4&amp;$A$1</f>
        <v>2J</v>
      </c>
      <c r="D4" s="11">
        <f t="shared" ref="D4:D6" si="2">AW4</f>
        <v>2</v>
      </c>
      <c r="E4" s="15" t="str">
        <f>_xlfn.XLOOKUP($A$1&amp;A4,Teams!B:B,Teams!A:A)</f>
        <v>Austria</v>
      </c>
      <c r="F4" s="16">
        <f>SUMIF('TACC Competition'!$J$12:$J$105,GroupJ!E4,'TACC Competition'!$K$12:$K$105)+SUMIF('TACC Competition'!$M$12:$M$105,GroupJ!E4,'TACC Competition'!$L$12:$L$105)</f>
        <v>0</v>
      </c>
      <c r="G4" s="16">
        <f>SUMIF('TACC Competition'!$J$12:$J$105,GroupJ!E4,'TACC Competition'!$L$12:$L$105)+SUMIF('TACC Competition'!$M$12:$M$105,GroupJ!E4,'TACC Competition'!$K$12:$K$105)</f>
        <v>0</v>
      </c>
      <c r="H4" s="16">
        <f>F4-G4</f>
        <v>0</v>
      </c>
      <c r="I4" s="43">
        <f>SUM((K4*3)+L4)</f>
        <v>0</v>
      </c>
      <c r="J4" s="16">
        <f>COUNTIFS('TACC Competition'!$J$12:$J$105,GroupJ!E4,'TACC Competition'!$K$12:$K$105,"&gt;=0")+COUNTIFS('TACC Competition'!$M$12:$M$105,GroupJ!E4,'TACC Competition'!$L$12:$L$105,"&gt;=0")</f>
        <v>0</v>
      </c>
      <c r="K4" s="16">
        <f>COUNTIFS('TACC Competition'!$J$12:$J$105,GroupJ!E4,'TACC Competition'!$N$12:$N$105,"3")+COUNTIFS('TACC Competition'!$M$12:$M$105,GroupJ!E4,'TACC Competition'!$O$12:$O$105,"3")</f>
        <v>0</v>
      </c>
      <c r="L4" s="16">
        <f>COUNTIFS('TACC Competition'!$J$12:$J$105,GroupJ!E4,'TACC Competition'!$N$12:$N$105,"1")+COUNTIFS('TACC Competition'!$M$12:$M$105,GroupJ!E4,'TACC Competition'!$O$12:$O$105,"1")</f>
        <v>0</v>
      </c>
      <c r="M4" s="16">
        <f>COUNTIFS('TACC Competition'!$J$12:$J$105,GroupJ!E4,'TACC Competition'!$N$12:$N$105,"0")+COUNTIFS('TACC Competition'!$M$12:$M$105,GroupJ!E4,'TACC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188</v>
      </c>
      <c r="AV4" s="16">
        <f t="shared" ref="AV4:AV6" si="17">COUNTIFS($AU$3:$AU$6,"&gt;"&amp;$AU4,$AS$3:$AS$6,"="&amp;$AS4)</f>
        <v>1</v>
      </c>
      <c r="AW4" s="46">
        <f t="shared" ref="AW4:AW6" si="18">AS4+AV4</f>
        <v>2</v>
      </c>
      <c r="AX4" s="49"/>
    </row>
    <row r="5" spans="1:50" x14ac:dyDescent="0.15">
      <c r="A5" s="16">
        <v>3</v>
      </c>
      <c r="B5" s="13">
        <f t="shared" si="0"/>
        <v>4</v>
      </c>
      <c r="C5" s="53" t="str">
        <f t="shared" si="1"/>
        <v>4J</v>
      </c>
      <c r="D5" s="11">
        <f t="shared" si="2"/>
        <v>4</v>
      </c>
      <c r="E5" s="15" t="str">
        <f>_xlfn.XLOOKUP($A$1&amp;A5,Teams!B:B,Teams!A:A)</f>
        <v>Jordan</v>
      </c>
      <c r="F5" s="16">
        <f>SUMIF('TACC Competition'!$J$12:$J$105,GroupJ!E5,'TACC Competition'!$K$12:$K$105)+SUMIF('TACC Competition'!$M$12:$M$105,GroupJ!E5,'TACC Competition'!$L$12:$L$105)</f>
        <v>0</v>
      </c>
      <c r="G5" s="16">
        <f>SUMIF('TACC Competition'!$J$12:$J$105,GroupJ!E5,'TACC Competition'!$L$12:$L$105)+SUMIF('TACC Competition'!$M$12:$M$105,GroupJ!E5,'TACC Competition'!$K$12:$K$105)</f>
        <v>0</v>
      </c>
      <c r="H5" s="16">
        <f>F5-G5</f>
        <v>0</v>
      </c>
      <c r="I5" s="43">
        <f>SUM((K5*3)+L5)</f>
        <v>0</v>
      </c>
      <c r="J5" s="16">
        <f>COUNTIFS('TACC Competition'!$J$12:$J$105,GroupJ!E5,'TACC Competition'!$K$12:$K$105,"&gt;=0")+COUNTIFS('TACC Competition'!$M$12:$M$105,GroupJ!E5,'TACC Competition'!$L$12:$L$105,"&gt;=0")</f>
        <v>0</v>
      </c>
      <c r="K5" s="16">
        <f>COUNTIFS('TACC Competition'!$J$12:$J$105,GroupJ!E5,'TACC Competition'!$N$12:$N$105,"3")+COUNTIFS('TACC Competition'!$M$12:$M$105,GroupJ!E5,'TACC Competition'!$O$12:$O$105,"3")</f>
        <v>0</v>
      </c>
      <c r="L5" s="16">
        <f>COUNTIFS('TACC Competition'!$J$12:$J$105,GroupJ!E5,'TACC Competition'!$N$12:$N$105,"1")+COUNTIFS('TACC Competition'!$M$12:$M$105,GroupJ!E5,'TACC Competition'!$O$12:$O$105,"1")</f>
        <v>0</v>
      </c>
      <c r="M5" s="16">
        <f>COUNTIFS('TACC Competition'!$J$12:$J$105,GroupJ!E5,'TACC Competition'!$N$12:$N$105,"0")+COUNTIFS('TACC Competition'!$M$12:$M$105,GroupJ!E5,'TACC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146</v>
      </c>
      <c r="AV5" s="16">
        <f t="shared" si="17"/>
        <v>3</v>
      </c>
      <c r="AW5" s="46">
        <f t="shared" si="18"/>
        <v>4</v>
      </c>
      <c r="AX5" s="49"/>
    </row>
    <row r="6" spans="1:50" ht="13" thickBot="1" x14ac:dyDescent="0.2">
      <c r="A6" s="16">
        <v>4</v>
      </c>
      <c r="B6" s="14">
        <f t="shared" si="0"/>
        <v>3</v>
      </c>
      <c r="C6" s="53" t="str">
        <f t="shared" si="1"/>
        <v>3J</v>
      </c>
      <c r="D6" s="11">
        <f t="shared" si="2"/>
        <v>3</v>
      </c>
      <c r="E6" s="15" t="str">
        <f>_xlfn.XLOOKUP($A$1&amp;A6,Teams!B:B,Teams!A:A)</f>
        <v>Algeria</v>
      </c>
      <c r="F6" s="16">
        <f>SUMIF('TACC Competition'!$J$12:$J$105,GroupJ!E6,'TACC Competition'!$K$12:$K$105)+SUMIF('TACC Competition'!$M$12:$M$105,GroupJ!E6,'TACC Competition'!$L$12:$L$105)</f>
        <v>0</v>
      </c>
      <c r="G6" s="16">
        <f>SUMIF('TACC Competition'!$J$12:$J$105,GroupJ!E6,'TACC Competition'!$L$12:$L$105)+SUMIF('TACC Competition'!$M$12:$M$105,GroupJ!E6,'TACC Competition'!$K$12:$K$105)</f>
        <v>0</v>
      </c>
      <c r="H6" s="16">
        <f>F6-G6</f>
        <v>0</v>
      </c>
      <c r="I6" s="43">
        <f>SUM((K6*3)+L6)</f>
        <v>0</v>
      </c>
      <c r="J6" s="16">
        <f>COUNTIFS('TACC Competition'!$J$12:$J$105,GroupJ!E6,'TACC Competition'!$K$12:$K$105,"&gt;=0")+COUNTIFS('TACC Competition'!$M$12:$M$105,GroupJ!E6,'TACC Competition'!$L$12:$L$105,"&gt;=0")</f>
        <v>0</v>
      </c>
      <c r="K6" s="16">
        <f>COUNTIFS('TACC Competition'!$J$12:$J$105,GroupJ!E6,'TACC Competition'!$N$12:$N$105,"3")+COUNTIFS('TACC Competition'!$M$12:$M$105,GroupJ!E6,'TACC Competition'!$O$12:$O$105,"3")</f>
        <v>0</v>
      </c>
      <c r="L6" s="16">
        <f>COUNTIFS('TACC Competition'!$J$12:$J$105,GroupJ!E6,'TACC Competition'!$N$12:$N$105,"1")+COUNTIFS('TACC Competition'!$M$12:$M$105,GroupJ!E6,'TACC Competition'!$O$12:$O$105,"1")</f>
        <v>0</v>
      </c>
      <c r="M6" s="16">
        <f>COUNTIFS('TACC Competition'!$J$12:$J$105,GroupJ!E6,'TACC Competition'!$N$12:$N$105,"0")+COUNTIFS('TACC Competition'!$M$12:$M$105,GroupJ!E6,'TACC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177</v>
      </c>
      <c r="AV6" s="16">
        <f t="shared" si="17"/>
        <v>2</v>
      </c>
      <c r="AW6" s="46">
        <f t="shared" si="18"/>
        <v>3</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19</v>
      </c>
      <c r="G12" s="18" t="str">
        <f>VLOOKUP($F12,'TACC Competition'!$H$15:$M$108,3,0)</f>
        <v>Argentina</v>
      </c>
      <c r="H12" s="19" t="str">
        <f>VLOOKUP($F12,'TACC Competition'!$H$15:$M$108,6,0)</f>
        <v>Algeria</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20</v>
      </c>
      <c r="G13" s="26" t="str">
        <f>VLOOKUP($F13,'TACC Competition'!$H$15:$M$108,3,0)</f>
        <v>Austria</v>
      </c>
      <c r="H13" s="27" t="str">
        <f>VLOOKUP($F13,'TACC Competition'!$H$15:$M$108,6,0)</f>
        <v>Jordan</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43</v>
      </c>
      <c r="G14" s="26" t="str">
        <f>VLOOKUP($F14,'TACC Competition'!$H$15:$M$108,3,0)</f>
        <v>Argentina</v>
      </c>
      <c r="H14" s="27" t="str">
        <f>VLOOKUP($F14,'TACC Competition'!$H$15:$M$108,6,0)</f>
        <v>Austria</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44</v>
      </c>
      <c r="G15" s="26" t="str">
        <f>VLOOKUP($F15,'TACC Competition'!$H$15:$M$108,3,0)</f>
        <v>Jordan</v>
      </c>
      <c r="H15" s="27" t="str">
        <f>VLOOKUP($F15,'TACC Competition'!$H$15:$M$108,6,0)</f>
        <v>Algeria</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69</v>
      </c>
      <c r="G16" s="26" t="str">
        <f>VLOOKUP($F16,'TACC Competition'!$H$15:$M$108,3,0)</f>
        <v>Algeria</v>
      </c>
      <c r="H16" s="27" t="str">
        <f>VLOOKUP($F16,'TACC Competition'!$H$15:$M$108,6,0)</f>
        <v>Austria</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70</v>
      </c>
      <c r="G17" s="34" t="str">
        <f>VLOOKUP($F17,'TACC Competition'!$H$15:$M$108,3,0)</f>
        <v>Jordan</v>
      </c>
      <c r="H17" s="35" t="str">
        <f>VLOOKUP($F17,'TACC Competition'!$H$15:$M$108,6,0)</f>
        <v>Argentina</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14ED-03A9-1E43-BCE2-BE1D904D8196}">
  <sheetPr>
    <tabColor theme="0"/>
  </sheetPr>
  <dimension ref="A1:AX27"/>
  <sheetViews>
    <sheetView zoomScaleNormal="100" workbookViewId="0">
      <selection activeCell="L20" sqref="L20:Q37"/>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136</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1K</v>
      </c>
      <c r="D3" s="11">
        <f>AW3</f>
        <v>1</v>
      </c>
      <c r="E3" s="15" t="str">
        <f>_xlfn.XLOOKUP($A$1&amp;A3,Teams!B:B,Teams!A:A)</f>
        <v>Portugal</v>
      </c>
      <c r="F3" s="16">
        <f>SUMIF('TACC Competition'!$J$12:$J$105,GroupK!E3,'TACC Competition'!$K$12:$K$105)+SUMIF('TACC Competition'!$M$12:$M$105,GroupK!E3,'TACC Competition'!$L$12:$L$105)</f>
        <v>0</v>
      </c>
      <c r="G3" s="16">
        <f>SUMIF('TACC Competition'!$J$12:$J$105,GroupK!E3,'TACC Competition'!$L$12:$L$105)+SUMIF('TACC Competition'!$M$12:$M$105,GroupK!E3,'TACC Competition'!$K$12:$K$105)</f>
        <v>0</v>
      </c>
      <c r="H3" s="16">
        <f>F3-G3</f>
        <v>0</v>
      </c>
      <c r="I3" s="43">
        <f>SUM((K3*3)+L3)</f>
        <v>0</v>
      </c>
      <c r="J3" s="16">
        <f>COUNTIFS('TACC Competition'!$J$12:$J$105,GroupK!E3,'TACC Competition'!$K$12:$K$105,"&gt;=0")+COUNTIFS('TACC Competition'!$M$12:$M$105,GroupK!E3,'TACC Competition'!$L$12:$L$105,"&gt;=0")</f>
        <v>0</v>
      </c>
      <c r="K3" s="16">
        <f>COUNTIFS('TACC Competition'!$J$12:$J$105,GroupK!E3,'TACC Competition'!$N$12:$N$105,"3")+COUNTIFS('TACC Competition'!$M$12:$M$105,GroupK!E3,'TACC Competition'!$O$12:$O$105,"3")</f>
        <v>0</v>
      </c>
      <c r="L3" s="16">
        <f>COUNTIFS('TACC Competition'!$J$12:$J$105,GroupK!E3,'TACC Competition'!$N$12:$N$105,"1")+COUNTIFS('TACC Competition'!$M$12:$M$105,GroupK!E3,'TACC Competition'!$O$12:$O$105,"1")</f>
        <v>0</v>
      </c>
      <c r="M3" s="16">
        <f>COUNTIFS('TACC Competition'!$J$12:$J$105,GroupK!E3,'TACC Competition'!$N$12:$N$105,"0")+COUNTIFS('TACC Competition'!$M$12:$M$105,GroupK!E3,'TACC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207</v>
      </c>
      <c r="AV3" s="16">
        <f>COUNTIFS($AU$3:$AU$6,"&gt;"&amp;$AU3,$AS$3:$AS$6,"="&amp;$AS3)</f>
        <v>0</v>
      </c>
      <c r="AW3" s="46">
        <f>AS3+AV3</f>
        <v>1</v>
      </c>
      <c r="AX3" s="49"/>
    </row>
    <row r="4" spans="1:50" x14ac:dyDescent="0.15">
      <c r="A4" s="16">
        <v>2</v>
      </c>
      <c r="B4" s="13">
        <f t="shared" ref="B4:B6" si="0">D4</f>
        <v>4</v>
      </c>
      <c r="C4" s="53" t="str">
        <f t="shared" ref="C4:C6" si="1">B4&amp;$A$1</f>
        <v>4K</v>
      </c>
      <c r="D4" s="11">
        <f t="shared" ref="D4:D6" si="2">AW4</f>
        <v>4</v>
      </c>
      <c r="E4" s="15" t="str">
        <f>_xlfn.XLOOKUP($A$1&amp;A4,Teams!B:B,Teams!A:A)</f>
        <v>DR Congo</v>
      </c>
      <c r="F4" s="16">
        <f>SUMIF('TACC Competition'!$J$12:$J$105,GroupK!E4,'TACC Competition'!$K$12:$K$105)+SUMIF('TACC Competition'!$M$12:$M$105,GroupK!E4,'TACC Competition'!$L$12:$L$105)</f>
        <v>0</v>
      </c>
      <c r="G4" s="16">
        <f>SUMIF('TACC Competition'!$J$12:$J$105,GroupK!E4,'TACC Competition'!$L$12:$L$105)+SUMIF('TACC Competition'!$M$12:$M$105,GroupK!E4,'TACC Competition'!$K$12:$K$105)</f>
        <v>0</v>
      </c>
      <c r="H4" s="16">
        <f>F4-G4</f>
        <v>0</v>
      </c>
      <c r="I4" s="43">
        <f>SUM((K4*3)+L4)</f>
        <v>0</v>
      </c>
      <c r="J4" s="16">
        <f>COUNTIFS('TACC Competition'!$J$12:$J$105,GroupK!E4,'TACC Competition'!$K$12:$K$105,"&gt;=0")+COUNTIFS('TACC Competition'!$M$12:$M$105,GroupK!E4,'TACC Competition'!$L$12:$L$105,"&gt;=0")</f>
        <v>0</v>
      </c>
      <c r="K4" s="16">
        <f>COUNTIFS('TACC Competition'!$J$12:$J$105,GroupK!E4,'TACC Competition'!$N$12:$N$105,"3")+COUNTIFS('TACC Competition'!$M$12:$M$105,GroupK!E4,'TACC Competition'!$O$12:$O$105,"3")</f>
        <v>0</v>
      </c>
      <c r="L4" s="16">
        <f>COUNTIFS('TACC Competition'!$J$12:$J$105,GroupK!E4,'TACC Competition'!$N$12:$N$105,"1")+COUNTIFS('TACC Competition'!$M$12:$M$105,GroupK!E4,'TACC Competition'!$O$12:$O$105,"1")</f>
        <v>0</v>
      </c>
      <c r="M4" s="16">
        <f>COUNTIFS('TACC Competition'!$J$12:$J$105,GroupK!E4,'TACC Competition'!$N$12:$N$105,"0")+COUNTIFS('TACC Competition'!$M$12:$M$105,GroupK!E4,'TACC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152</v>
      </c>
      <c r="AV4" s="16">
        <f t="shared" ref="AV4:AV6" si="17">COUNTIFS($AU$3:$AU$6,"&gt;"&amp;$AU4,$AS$3:$AS$6,"="&amp;$AS4)</f>
        <v>3</v>
      </c>
      <c r="AW4" s="46">
        <f t="shared" ref="AW4:AW6" si="18">AS4+AV4</f>
        <v>4</v>
      </c>
      <c r="AX4" s="49"/>
    </row>
    <row r="5" spans="1:50" x14ac:dyDescent="0.15">
      <c r="A5" s="16">
        <v>3</v>
      </c>
      <c r="B5" s="13">
        <f t="shared" si="0"/>
        <v>3</v>
      </c>
      <c r="C5" s="53" t="str">
        <f t="shared" si="1"/>
        <v>3K</v>
      </c>
      <c r="D5" s="11">
        <f t="shared" si="2"/>
        <v>3</v>
      </c>
      <c r="E5" s="15" t="str">
        <f>_xlfn.XLOOKUP($A$1&amp;A5,Teams!B:B,Teams!A:A)</f>
        <v>Uzbekistan</v>
      </c>
      <c r="F5" s="16">
        <f>SUMIF('TACC Competition'!$J$12:$J$105,GroupK!E5,'TACC Competition'!$K$12:$K$105)+SUMIF('TACC Competition'!$M$12:$M$105,GroupK!E5,'TACC Competition'!$L$12:$L$105)</f>
        <v>0</v>
      </c>
      <c r="G5" s="16">
        <f>SUMIF('TACC Competition'!$J$12:$J$105,GroupK!E5,'TACC Competition'!$L$12:$L$105)+SUMIF('TACC Competition'!$M$12:$M$105,GroupK!E5,'TACC Competition'!$K$12:$K$105)</f>
        <v>0</v>
      </c>
      <c r="H5" s="16">
        <f>F5-G5</f>
        <v>0</v>
      </c>
      <c r="I5" s="43">
        <f>SUM((K5*3)+L5)</f>
        <v>0</v>
      </c>
      <c r="J5" s="16">
        <f>COUNTIFS('TACC Competition'!$J$12:$J$105,GroupK!E5,'TACC Competition'!$K$12:$K$105,"&gt;=0")+COUNTIFS('TACC Competition'!$M$12:$M$105,GroupK!E5,'TACC Competition'!$L$12:$L$105,"&gt;=0")</f>
        <v>0</v>
      </c>
      <c r="K5" s="16">
        <f>COUNTIFS('TACC Competition'!$J$12:$J$105,GroupK!E5,'TACC Competition'!$N$12:$N$105,"3")+COUNTIFS('TACC Competition'!$M$12:$M$105,GroupK!E5,'TACC Competition'!$O$12:$O$105,"3")</f>
        <v>0</v>
      </c>
      <c r="L5" s="16">
        <f>COUNTIFS('TACC Competition'!$J$12:$J$105,GroupK!E5,'TACC Competition'!$N$12:$N$105,"1")+COUNTIFS('TACC Competition'!$M$12:$M$105,GroupK!E5,'TACC Competition'!$O$12:$O$105,"1")</f>
        <v>0</v>
      </c>
      <c r="M5" s="16">
        <f>COUNTIFS('TACC Competition'!$J$12:$J$105,GroupK!E5,'TACC Competition'!$N$12:$N$105,"0")+COUNTIFS('TACC Competition'!$M$12:$M$105,GroupK!E5,'TACC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157</v>
      </c>
      <c r="AV5" s="16">
        <f t="shared" si="17"/>
        <v>2</v>
      </c>
      <c r="AW5" s="46">
        <f t="shared" si="18"/>
        <v>3</v>
      </c>
      <c r="AX5" s="49"/>
    </row>
    <row r="6" spans="1:50" ht="13" thickBot="1" x14ac:dyDescent="0.2">
      <c r="A6" s="16">
        <v>4</v>
      </c>
      <c r="B6" s="14">
        <f t="shared" si="0"/>
        <v>2</v>
      </c>
      <c r="C6" s="53" t="str">
        <f t="shared" si="1"/>
        <v>2K</v>
      </c>
      <c r="D6" s="11">
        <f t="shared" si="2"/>
        <v>2</v>
      </c>
      <c r="E6" s="15" t="str">
        <f>_xlfn.XLOOKUP($A$1&amp;A6,Teams!B:B,Teams!A:A)</f>
        <v>Colombia</v>
      </c>
      <c r="F6" s="16">
        <f>SUMIF('TACC Competition'!$J$12:$J$105,GroupK!E6,'TACC Competition'!$K$12:$K$105)+SUMIF('TACC Competition'!$M$12:$M$105,GroupK!E6,'TACC Competition'!$L$12:$L$105)</f>
        <v>0</v>
      </c>
      <c r="G6" s="16">
        <f>SUMIF('TACC Competition'!$J$12:$J$105,GroupK!E6,'TACC Competition'!$L$12:$L$105)+SUMIF('TACC Competition'!$M$12:$M$105,GroupK!E6,'TACC Competition'!$K$12:$K$105)</f>
        <v>0</v>
      </c>
      <c r="H6" s="16">
        <f>F6-G6</f>
        <v>0</v>
      </c>
      <c r="I6" s="43">
        <f>SUM((K6*3)+L6)</f>
        <v>0</v>
      </c>
      <c r="J6" s="16">
        <f>COUNTIFS('TACC Competition'!$J$12:$J$105,GroupK!E6,'TACC Competition'!$K$12:$K$105,"&gt;=0")+COUNTIFS('TACC Competition'!$M$12:$M$105,GroupK!E6,'TACC Competition'!$L$12:$L$105,"&gt;=0")</f>
        <v>0</v>
      </c>
      <c r="K6" s="16">
        <f>COUNTIFS('TACC Competition'!$J$12:$J$105,GroupK!E6,'TACC Competition'!$N$12:$N$105,"3")+COUNTIFS('TACC Competition'!$M$12:$M$105,GroupK!E6,'TACC Competition'!$O$12:$O$105,"3")</f>
        <v>0</v>
      </c>
      <c r="L6" s="16">
        <f>COUNTIFS('TACC Competition'!$J$12:$J$105,GroupK!E6,'TACC Competition'!$N$12:$N$105,"1")+COUNTIFS('TACC Competition'!$M$12:$M$105,GroupK!E6,'TACC Competition'!$O$12:$O$105,"1")</f>
        <v>0</v>
      </c>
      <c r="M6" s="16">
        <f>COUNTIFS('TACC Competition'!$J$12:$J$105,GroupK!E6,'TACC Competition'!$N$12:$N$105,"0")+COUNTIFS('TACC Competition'!$M$12:$M$105,GroupK!E6,'TACC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199</v>
      </c>
      <c r="AV6" s="16">
        <f t="shared" si="17"/>
        <v>1</v>
      </c>
      <c r="AW6" s="46">
        <f t="shared" si="18"/>
        <v>2</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23</v>
      </c>
      <c r="G12" s="18" t="str">
        <f>VLOOKUP($F12,'TACC Competition'!$H$15:$M$108,3,0)</f>
        <v>Portugal</v>
      </c>
      <c r="H12" s="19" t="str">
        <f>VLOOKUP($F12,'TACC Competition'!$H$15:$M$108,6,0)</f>
        <v>DR Congo</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24</v>
      </c>
      <c r="G13" s="26" t="str">
        <f>VLOOKUP($F13,'TACC Competition'!$H$15:$M$108,3,0)</f>
        <v>Uzbekistan</v>
      </c>
      <c r="H13" s="27" t="str">
        <f>VLOOKUP($F13,'TACC Competition'!$H$15:$M$108,6,0)</f>
        <v>Colombia</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47</v>
      </c>
      <c r="G14" s="26" t="str">
        <f>VLOOKUP($F14,'TACC Competition'!$H$15:$M$108,3,0)</f>
        <v>Portugal</v>
      </c>
      <c r="H14" s="27" t="str">
        <f>VLOOKUP($F14,'TACC Competition'!$H$15:$M$108,6,0)</f>
        <v>Uzbekistan</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48</v>
      </c>
      <c r="G15" s="26" t="str">
        <f>VLOOKUP($F15,'TACC Competition'!$H$15:$M$108,3,0)</f>
        <v>Colombia</v>
      </c>
      <c r="H15" s="27" t="str">
        <f>VLOOKUP($F15,'TACC Competition'!$H$15:$M$108,6,0)</f>
        <v>DR Congo</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71</v>
      </c>
      <c r="G16" s="26" t="str">
        <f>VLOOKUP($F16,'TACC Competition'!$H$15:$M$108,3,0)</f>
        <v>Colombia</v>
      </c>
      <c r="H16" s="27" t="str">
        <f>VLOOKUP($F16,'TACC Competition'!$H$15:$M$108,6,0)</f>
        <v>Portugal</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72</v>
      </c>
      <c r="G17" s="34" t="str">
        <f>VLOOKUP($F17,'TACC Competition'!$H$15:$M$108,3,0)</f>
        <v>DR Congo</v>
      </c>
      <c r="H17" s="35" t="str">
        <f>VLOOKUP($F17,'TACC Competition'!$H$15:$M$108,6,0)</f>
        <v>Uzbekistan</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3F443-233F-1F4D-991B-C67073CC8698}">
  <sheetPr>
    <tabColor theme="0"/>
  </sheetPr>
  <dimension ref="A1:AX27"/>
  <sheetViews>
    <sheetView zoomScaleNormal="100" workbookViewId="0">
      <selection activeCell="L20" sqref="L20:Q37"/>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65</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1L</v>
      </c>
      <c r="D3" s="11">
        <f>AW3</f>
        <v>1</v>
      </c>
      <c r="E3" s="15" t="str">
        <f>_xlfn.XLOOKUP($A$1&amp;A3,Teams!B:B,Teams!A:A)</f>
        <v>England</v>
      </c>
      <c r="F3" s="16">
        <f>SUMIF('TACC Competition'!$J$12:$J$105,GroupL!E3,'TACC Competition'!$K$12:$K$105)+SUMIF('TACC Competition'!$M$12:$M$105,GroupL!E3,'TACC Competition'!$L$12:$L$105)</f>
        <v>0</v>
      </c>
      <c r="G3" s="16">
        <f>SUMIF('TACC Competition'!$J$12:$J$105,GroupL!E3,'TACC Competition'!$L$12:$L$105)+SUMIF('TACC Competition'!$M$12:$M$105,GroupL!E3,'TACC Competition'!$K$12:$K$105)</f>
        <v>0</v>
      </c>
      <c r="H3" s="16">
        <f>F3-G3</f>
        <v>0</v>
      </c>
      <c r="I3" s="43">
        <f>SUM((K3*3)+L3)</f>
        <v>0</v>
      </c>
      <c r="J3" s="16">
        <f>COUNTIFS('TACC Competition'!$J$12:$J$105,GroupL!E3,'TACC Competition'!$K$12:$K$105,"&gt;=0")+COUNTIFS('TACC Competition'!$M$12:$M$105,GroupL!E3,'TACC Competition'!$L$12:$L$105,"&gt;=0")</f>
        <v>0</v>
      </c>
      <c r="K3" s="16">
        <f>COUNTIFS('TACC Competition'!$J$12:$J$105,GroupL!E3,'TACC Competition'!$N$12:$N$105,"3")+COUNTIFS('TACC Competition'!$M$12:$M$105,GroupL!E3,'TACC Competition'!$O$12:$O$105,"3")</f>
        <v>0</v>
      </c>
      <c r="L3" s="16">
        <f>COUNTIFS('TACC Competition'!$J$12:$J$105,GroupL!E3,'TACC Competition'!$N$12:$N$105,"1")+COUNTIFS('TACC Competition'!$M$12:$M$105,GroupL!E3,'TACC Competition'!$O$12:$O$105,"1")</f>
        <v>0</v>
      </c>
      <c r="M3" s="16">
        <f>COUNTIFS('TACC Competition'!$J$12:$J$105,GroupL!E3,'TACC Competition'!$N$12:$N$105,"0")+COUNTIFS('TACC Competition'!$M$12:$M$105,GroupL!E3,'TACC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208</v>
      </c>
      <c r="AV3" s="16">
        <f>COUNTIFS($AU$3:$AU$6,"&gt;"&amp;$AU3,$AS$3:$AS$6,"="&amp;$AS3)</f>
        <v>0</v>
      </c>
      <c r="AW3" s="46">
        <f>AS3+AV3</f>
        <v>1</v>
      </c>
      <c r="AX3" s="49"/>
    </row>
    <row r="4" spans="1:50" x14ac:dyDescent="0.15">
      <c r="A4" s="16">
        <v>2</v>
      </c>
      <c r="B4" s="13">
        <f t="shared" ref="B4:B6" si="0">D4</f>
        <v>2</v>
      </c>
      <c r="C4" s="53" t="str">
        <f t="shared" ref="C4:C6" si="1">B4&amp;$A$1</f>
        <v>2L</v>
      </c>
      <c r="D4" s="11">
        <f t="shared" ref="D4:D6" si="2">AW4</f>
        <v>2</v>
      </c>
      <c r="E4" s="15" t="str">
        <f>_xlfn.XLOOKUP($A$1&amp;A4,Teams!B:B,Teams!A:A)</f>
        <v>Croatia</v>
      </c>
      <c r="F4" s="16">
        <f>SUMIF('TACC Competition'!$J$12:$J$105,GroupL!E4,'TACC Competition'!$K$12:$K$105)+SUMIF('TACC Competition'!$M$12:$M$105,GroupL!E4,'TACC Competition'!$L$12:$L$105)</f>
        <v>0</v>
      </c>
      <c r="G4" s="16">
        <f>SUMIF('TACC Competition'!$J$12:$J$105,GroupL!E4,'TACC Competition'!$L$12:$L$105)+SUMIF('TACC Competition'!$M$12:$M$105,GroupL!E4,'TACC Competition'!$K$12:$K$105)</f>
        <v>0</v>
      </c>
      <c r="H4" s="16">
        <f>F4-G4</f>
        <v>0</v>
      </c>
      <c r="I4" s="43">
        <f>SUM((K4*3)+L4)</f>
        <v>0</v>
      </c>
      <c r="J4" s="16">
        <f>COUNTIFS('TACC Competition'!$J$12:$J$105,GroupL!E4,'TACC Competition'!$K$12:$K$105,"&gt;=0")+COUNTIFS('TACC Competition'!$M$12:$M$105,GroupL!E4,'TACC Competition'!$L$12:$L$105,"&gt;=0")</f>
        <v>0</v>
      </c>
      <c r="K4" s="16">
        <f>COUNTIFS('TACC Competition'!$J$12:$J$105,GroupL!E4,'TACC Competition'!$N$12:$N$105,"3")+COUNTIFS('TACC Competition'!$M$12:$M$105,GroupL!E4,'TACC Competition'!$O$12:$O$105,"3")</f>
        <v>0</v>
      </c>
      <c r="L4" s="16">
        <f>COUNTIFS('TACC Competition'!$J$12:$J$105,GroupL!E4,'TACC Competition'!$N$12:$N$105,"1")+COUNTIFS('TACC Competition'!$M$12:$M$105,GroupL!E4,'TACC Competition'!$O$12:$O$105,"1")</f>
        <v>0</v>
      </c>
      <c r="M4" s="16">
        <f>COUNTIFS('TACC Competition'!$J$12:$J$105,GroupL!E4,'TACC Competition'!$N$12:$N$105,"0")+COUNTIFS('TACC Competition'!$M$12:$M$105,GroupL!E4,'TACC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201</v>
      </c>
      <c r="AV4" s="16">
        <f t="shared" ref="AV4:AV6" si="17">COUNTIFS($AU$3:$AU$6,"&gt;"&amp;$AU4,$AS$3:$AS$6,"="&amp;$AS4)</f>
        <v>1</v>
      </c>
      <c r="AW4" s="46">
        <f t="shared" ref="AW4:AW6" si="18">AS4+AV4</f>
        <v>2</v>
      </c>
      <c r="AX4" s="49"/>
    </row>
    <row r="5" spans="1:50" x14ac:dyDescent="0.15">
      <c r="A5" s="16">
        <v>3</v>
      </c>
      <c r="B5" s="13">
        <f t="shared" si="0"/>
        <v>4</v>
      </c>
      <c r="C5" s="53" t="str">
        <f t="shared" si="1"/>
        <v>4L</v>
      </c>
      <c r="D5" s="11">
        <f t="shared" si="2"/>
        <v>4</v>
      </c>
      <c r="E5" s="15" t="str">
        <f>_xlfn.XLOOKUP($A$1&amp;A5,Teams!B:B,Teams!A:A)</f>
        <v>Ghana</v>
      </c>
      <c r="F5" s="16">
        <f>SUMIF('TACC Competition'!$J$12:$J$105,GroupL!E5,'TACC Competition'!$K$12:$K$105)+SUMIF('TACC Competition'!$M$12:$M$105,GroupL!E5,'TACC Competition'!$L$12:$L$105)</f>
        <v>0</v>
      </c>
      <c r="G5" s="16">
        <f>SUMIF('TACC Competition'!$J$12:$J$105,GroupL!E5,'TACC Competition'!$L$12:$L$105)+SUMIF('TACC Competition'!$M$12:$M$105,GroupL!E5,'TACC Competition'!$K$12:$K$105)</f>
        <v>0</v>
      </c>
      <c r="H5" s="16">
        <f>F5-G5</f>
        <v>0</v>
      </c>
      <c r="I5" s="43">
        <f>SUM((K5*3)+L5)</f>
        <v>0</v>
      </c>
      <c r="J5" s="16">
        <f>COUNTIFS('TACC Competition'!$J$12:$J$105,GroupL!E5,'TACC Competition'!$K$12:$K$105,"&gt;=0")+COUNTIFS('TACC Competition'!$M$12:$M$105,GroupL!E5,'TACC Competition'!$L$12:$L$105,"&gt;=0")</f>
        <v>0</v>
      </c>
      <c r="K5" s="16">
        <f>COUNTIFS('TACC Competition'!$J$12:$J$105,GroupL!E5,'TACC Competition'!$N$12:$N$105,"3")+COUNTIFS('TACC Competition'!$M$12:$M$105,GroupL!E5,'TACC Competition'!$O$12:$O$105,"3")</f>
        <v>0</v>
      </c>
      <c r="L5" s="16">
        <f>COUNTIFS('TACC Competition'!$J$12:$J$105,GroupL!E5,'TACC Competition'!$N$12:$N$105,"1")+COUNTIFS('TACC Competition'!$M$12:$M$105,GroupL!E5,'TACC Competition'!$O$12:$O$105,"1")</f>
        <v>0</v>
      </c>
      <c r="M5" s="16">
        <f>COUNTIFS('TACC Competition'!$J$12:$J$105,GroupL!E5,'TACC Competition'!$N$12:$N$105,"0")+COUNTIFS('TACC Competition'!$M$12:$M$105,GroupL!E5,'TACC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139</v>
      </c>
      <c r="AV5" s="16">
        <f t="shared" si="17"/>
        <v>3</v>
      </c>
      <c r="AW5" s="46">
        <f t="shared" si="18"/>
        <v>4</v>
      </c>
      <c r="AX5" s="49"/>
    </row>
    <row r="6" spans="1:50" ht="13" thickBot="1" x14ac:dyDescent="0.2">
      <c r="A6" s="16">
        <v>4</v>
      </c>
      <c r="B6" s="14">
        <f t="shared" si="0"/>
        <v>3</v>
      </c>
      <c r="C6" s="53" t="str">
        <f t="shared" si="1"/>
        <v>3L</v>
      </c>
      <c r="D6" s="11">
        <f t="shared" si="2"/>
        <v>3</v>
      </c>
      <c r="E6" s="15" t="str">
        <f>_xlfn.XLOOKUP($A$1&amp;A6,Teams!B:B,Teams!A:A)</f>
        <v>Panama</v>
      </c>
      <c r="F6" s="16">
        <f>SUMIF('TACC Competition'!$J$12:$J$105,GroupL!E6,'TACC Competition'!$K$12:$K$105)+SUMIF('TACC Competition'!$M$12:$M$105,GroupL!E6,'TACC Competition'!$L$12:$L$105)</f>
        <v>0</v>
      </c>
      <c r="G6" s="16">
        <f>SUMIF('TACC Competition'!$J$12:$J$105,GroupL!E6,'TACC Competition'!$L$12:$L$105)+SUMIF('TACC Competition'!$M$12:$M$105,GroupL!E6,'TACC Competition'!$K$12:$K$105)</f>
        <v>0</v>
      </c>
      <c r="H6" s="16">
        <f>F6-G6</f>
        <v>0</v>
      </c>
      <c r="I6" s="43">
        <f>SUM((K6*3)+L6)</f>
        <v>0</v>
      </c>
      <c r="J6" s="16">
        <f>COUNTIFS('TACC Competition'!$J$12:$J$105,GroupL!E6,'TACC Competition'!$K$12:$K$105,"&gt;=0")+COUNTIFS('TACC Competition'!$M$12:$M$105,GroupL!E6,'TACC Competition'!$L$12:$L$105,"&gt;=0")</f>
        <v>0</v>
      </c>
      <c r="K6" s="16">
        <f>COUNTIFS('TACC Competition'!$J$12:$J$105,GroupL!E6,'TACC Competition'!$N$12:$N$105,"3")+COUNTIFS('TACC Competition'!$M$12:$M$105,GroupL!E6,'TACC Competition'!$O$12:$O$105,"3")</f>
        <v>0</v>
      </c>
      <c r="L6" s="16">
        <f>COUNTIFS('TACC Competition'!$J$12:$J$105,GroupL!E6,'TACC Competition'!$N$12:$N$105,"1")+COUNTIFS('TACC Competition'!$M$12:$M$105,GroupL!E6,'TACC Competition'!$O$12:$O$105,"1")</f>
        <v>0</v>
      </c>
      <c r="M6" s="16">
        <f>COUNTIFS('TACC Competition'!$J$12:$J$105,GroupL!E6,'TACC Competition'!$N$12:$N$105,"0")+COUNTIFS('TACC Competition'!$M$12:$M$105,GroupL!E6,'TACC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181</v>
      </c>
      <c r="AV6" s="16">
        <f t="shared" si="17"/>
        <v>2</v>
      </c>
      <c r="AW6" s="46">
        <f t="shared" si="18"/>
        <v>3</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22</v>
      </c>
      <c r="G12" s="18" t="str">
        <f>VLOOKUP($F12,'TACC Competition'!$H$15:$M$108,3,0)</f>
        <v>England</v>
      </c>
      <c r="H12" s="19" t="str">
        <f>VLOOKUP($F12,'TACC Competition'!$H$15:$M$108,6,0)</f>
        <v>Croatia</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21</v>
      </c>
      <c r="G13" s="26" t="str">
        <f>VLOOKUP($F13,'TACC Competition'!$H$15:$M$108,3,0)</f>
        <v>Ghana</v>
      </c>
      <c r="H13" s="27" t="str">
        <f>VLOOKUP($F13,'TACC Competition'!$H$15:$M$108,6,0)</f>
        <v>Panama</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45</v>
      </c>
      <c r="G14" s="26" t="str">
        <f>VLOOKUP($F14,'TACC Competition'!$H$15:$M$108,3,0)</f>
        <v>England</v>
      </c>
      <c r="H14" s="27" t="str">
        <f>VLOOKUP($F14,'TACC Competition'!$H$15:$M$108,6,0)</f>
        <v>Ghana</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46</v>
      </c>
      <c r="G15" s="26" t="str">
        <f>VLOOKUP($F15,'TACC Competition'!$H$15:$M$108,3,0)</f>
        <v>Panama</v>
      </c>
      <c r="H15" s="27" t="str">
        <f>VLOOKUP($F15,'TACC Competition'!$H$15:$M$108,6,0)</f>
        <v>Croatia</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67</v>
      </c>
      <c r="G16" s="26" t="str">
        <f>VLOOKUP($F16,'TACC Competition'!$H$15:$M$108,3,0)</f>
        <v>Panama</v>
      </c>
      <c r="H16" s="27" t="str">
        <f>VLOOKUP($F16,'TACC Competition'!$H$15:$M$108,6,0)</f>
        <v>England</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68</v>
      </c>
      <c r="G17" s="34" t="str">
        <f>VLOOKUP($F17,'TACC Competition'!$H$15:$M$108,3,0)</f>
        <v>Croatia</v>
      </c>
      <c r="H17" s="35" t="str">
        <f>VLOOKUP($F17,'TACC Competition'!$H$15:$M$108,6,0)</f>
        <v>Ghana</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CCE6-D2D6-8649-8D25-5E57F32D1C93}">
  <sheetPr>
    <tabColor rgb="FF0070C0"/>
  </sheetPr>
  <dimension ref="B2:Q37"/>
  <sheetViews>
    <sheetView showGridLines="0" zoomScale="75" workbookViewId="0">
      <selection activeCell="L20" sqref="L20:Q37"/>
    </sheetView>
  </sheetViews>
  <sheetFormatPr baseColWidth="10" defaultRowHeight="15" x14ac:dyDescent="0.2"/>
  <cols>
    <col min="1" max="1" width="2.1640625" customWidth="1"/>
    <col min="2" max="2" width="53.83203125" bestFit="1" customWidth="1"/>
    <col min="3" max="3" width="2.1640625" customWidth="1"/>
    <col min="11" max="11" width="2.1640625" customWidth="1"/>
    <col min="12" max="12" width="10.83203125" customWidth="1"/>
    <col min="15" max="15" width="7.5" customWidth="1"/>
    <col min="17" max="17" width="15.6640625" customWidth="1"/>
  </cols>
  <sheetData>
    <row r="2" spans="2:17" ht="28" x14ac:dyDescent="0.3">
      <c r="B2" s="307" t="s">
        <v>547</v>
      </c>
      <c r="C2" s="307"/>
      <c r="D2" s="307"/>
      <c r="E2" s="307"/>
      <c r="F2" s="307"/>
      <c r="G2" s="307"/>
      <c r="H2" s="307"/>
      <c r="I2" s="307"/>
      <c r="J2" s="307"/>
      <c r="L2" s="310" t="s">
        <v>60</v>
      </c>
      <c r="M2" s="311"/>
      <c r="N2" s="311"/>
      <c r="O2" s="311"/>
      <c r="P2" s="311"/>
      <c r="Q2" s="312"/>
    </row>
    <row r="3" spans="2:17" ht="15" customHeight="1" x14ac:dyDescent="0.2">
      <c r="B3" s="305" t="s">
        <v>551</v>
      </c>
      <c r="C3" s="305"/>
      <c r="D3" s="305"/>
      <c r="E3" s="305"/>
      <c r="F3" s="305"/>
      <c r="G3" s="305"/>
      <c r="H3" s="305"/>
      <c r="I3" s="305"/>
      <c r="J3" s="305"/>
      <c r="L3" s="194"/>
      <c r="M3" s="195"/>
      <c r="N3" s="195"/>
      <c r="O3" s="195"/>
      <c r="P3" s="195"/>
      <c r="Q3" s="196"/>
    </row>
    <row r="4" spans="2:17" ht="15" customHeight="1" x14ac:dyDescent="0.2">
      <c r="B4" s="305"/>
      <c r="C4" s="305"/>
      <c r="D4" s="305"/>
      <c r="E4" s="305"/>
      <c r="F4" s="305"/>
      <c r="G4" s="305"/>
      <c r="H4" s="305"/>
      <c r="I4" s="305"/>
      <c r="J4" s="305"/>
      <c r="L4" s="313" t="s">
        <v>2</v>
      </c>
      <c r="M4" s="293"/>
      <c r="N4" s="293"/>
      <c r="O4" s="293">
        <v>3</v>
      </c>
      <c r="P4" s="200"/>
      <c r="Q4" s="199"/>
    </row>
    <row r="5" spans="2:17" ht="15" customHeight="1" x14ac:dyDescent="0.3">
      <c r="B5" s="305"/>
      <c r="C5" s="305"/>
      <c r="D5" s="305"/>
      <c r="E5" s="305"/>
      <c r="F5" s="305"/>
      <c r="G5" s="305"/>
      <c r="H5" s="305"/>
      <c r="I5" s="305"/>
      <c r="J5" s="305"/>
      <c r="L5" s="313"/>
      <c r="M5" s="293"/>
      <c r="N5" s="293"/>
      <c r="O5" s="293"/>
      <c r="P5" s="201"/>
      <c r="Q5" s="199"/>
    </row>
    <row r="6" spans="2:17" ht="15" customHeight="1" x14ac:dyDescent="0.2">
      <c r="B6" s="305"/>
      <c r="C6" s="305"/>
      <c r="D6" s="305"/>
      <c r="E6" s="305"/>
      <c r="F6" s="305"/>
      <c r="G6" s="305"/>
      <c r="H6" s="305"/>
      <c r="I6" s="305"/>
      <c r="J6" s="305"/>
      <c r="L6" s="313" t="s">
        <v>3</v>
      </c>
      <c r="M6" s="293"/>
      <c r="N6" s="293"/>
      <c r="O6" s="293">
        <v>1</v>
      </c>
      <c r="P6" s="200"/>
      <c r="Q6" s="199"/>
    </row>
    <row r="7" spans="2:17" ht="15" customHeight="1" x14ac:dyDescent="0.3">
      <c r="B7" s="305"/>
      <c r="C7" s="305"/>
      <c r="D7" s="305"/>
      <c r="E7" s="305"/>
      <c r="F7" s="305"/>
      <c r="G7" s="305"/>
      <c r="H7" s="305"/>
      <c r="I7" s="305"/>
      <c r="J7" s="305"/>
      <c r="L7" s="313"/>
      <c r="M7" s="293"/>
      <c r="N7" s="293"/>
      <c r="O7" s="293"/>
      <c r="P7" s="201"/>
      <c r="Q7" s="199"/>
    </row>
    <row r="8" spans="2:17" ht="15" customHeight="1" x14ac:dyDescent="0.2">
      <c r="B8" s="305"/>
      <c r="C8" s="305"/>
      <c r="D8" s="305"/>
      <c r="E8" s="305"/>
      <c r="F8" s="305"/>
      <c r="G8" s="305"/>
      <c r="H8" s="305"/>
      <c r="I8" s="305"/>
      <c r="J8" s="305"/>
      <c r="L8" s="313" t="s">
        <v>4</v>
      </c>
      <c r="M8" s="293"/>
      <c r="N8" s="293"/>
      <c r="O8" s="293">
        <v>5</v>
      </c>
      <c r="P8" s="200"/>
      <c r="Q8" s="199"/>
    </row>
    <row r="9" spans="2:17" ht="15" customHeight="1" x14ac:dyDescent="0.3">
      <c r="B9" s="305"/>
      <c r="C9" s="305"/>
      <c r="D9" s="305"/>
      <c r="E9" s="305"/>
      <c r="F9" s="305"/>
      <c r="G9" s="305"/>
      <c r="H9" s="305"/>
      <c r="I9" s="305"/>
      <c r="J9" s="305"/>
      <c r="L9" s="313"/>
      <c r="M9" s="293"/>
      <c r="N9" s="293"/>
      <c r="O9" s="293"/>
      <c r="P9" s="201"/>
      <c r="Q9" s="199"/>
    </row>
    <row r="10" spans="2:17" ht="15" customHeight="1" x14ac:dyDescent="0.2">
      <c r="B10" s="305"/>
      <c r="C10" s="305"/>
      <c r="D10" s="305"/>
      <c r="E10" s="305"/>
      <c r="F10" s="305"/>
      <c r="G10" s="305"/>
      <c r="H10" s="305"/>
      <c r="I10" s="305"/>
      <c r="J10" s="305"/>
      <c r="L10" s="313" t="s">
        <v>5</v>
      </c>
      <c r="M10" s="293"/>
      <c r="N10" s="293"/>
      <c r="O10" s="293">
        <v>5</v>
      </c>
      <c r="P10" s="294" t="s">
        <v>6</v>
      </c>
      <c r="Q10" s="199"/>
    </row>
    <row r="11" spans="2:17" ht="15" customHeight="1" x14ac:dyDescent="0.2">
      <c r="B11" s="305"/>
      <c r="C11" s="305"/>
      <c r="D11" s="305"/>
      <c r="E11" s="305"/>
      <c r="F11" s="305"/>
      <c r="G11" s="305"/>
      <c r="H11" s="305"/>
      <c r="I11" s="305"/>
      <c r="J11" s="305"/>
      <c r="L11" s="313"/>
      <c r="M11" s="293"/>
      <c r="N11" s="293"/>
      <c r="O11" s="293"/>
      <c r="P11" s="294"/>
      <c r="Q11" s="199"/>
    </row>
    <row r="12" spans="2:17" ht="15" customHeight="1" x14ac:dyDescent="0.2">
      <c r="B12" s="305"/>
      <c r="C12" s="305"/>
      <c r="D12" s="305"/>
      <c r="E12" s="305"/>
      <c r="F12" s="305"/>
      <c r="G12" s="305"/>
      <c r="H12" s="305"/>
      <c r="I12" s="305"/>
      <c r="J12" s="305"/>
      <c r="L12" s="313" t="s">
        <v>7</v>
      </c>
      <c r="M12" s="293"/>
      <c r="N12" s="293"/>
      <c r="O12" s="293">
        <v>5</v>
      </c>
      <c r="P12" s="200"/>
      <c r="Q12" s="199"/>
    </row>
    <row r="13" spans="2:17" ht="15" customHeight="1" x14ac:dyDescent="0.3">
      <c r="B13" s="305"/>
      <c r="C13" s="305"/>
      <c r="D13" s="305"/>
      <c r="E13" s="305"/>
      <c r="F13" s="305"/>
      <c r="G13" s="305"/>
      <c r="H13" s="305"/>
      <c r="I13" s="305"/>
      <c r="J13" s="305"/>
      <c r="L13" s="313"/>
      <c r="M13" s="293"/>
      <c r="N13" s="293"/>
      <c r="O13" s="293"/>
      <c r="P13" s="201"/>
      <c r="Q13" s="199"/>
    </row>
    <row r="14" spans="2:17" ht="15" customHeight="1" x14ac:dyDescent="0.2">
      <c r="B14" s="305"/>
      <c r="C14" s="305"/>
      <c r="D14" s="305"/>
      <c r="E14" s="305"/>
      <c r="F14" s="305"/>
      <c r="G14" s="305"/>
      <c r="H14" s="305"/>
      <c r="I14" s="305"/>
      <c r="J14" s="305"/>
      <c r="L14" s="313" t="s">
        <v>8</v>
      </c>
      <c r="M14" s="293"/>
      <c r="N14" s="293"/>
      <c r="O14" s="293" t="s">
        <v>531</v>
      </c>
      <c r="P14" s="293"/>
      <c r="Q14" s="295"/>
    </row>
    <row r="15" spans="2:17" ht="15" customHeight="1" x14ac:dyDescent="0.2">
      <c r="B15" s="305"/>
      <c r="C15" s="305"/>
      <c r="D15" s="305"/>
      <c r="E15" s="305"/>
      <c r="F15" s="305"/>
      <c r="G15" s="305"/>
      <c r="H15" s="305"/>
      <c r="I15" s="305"/>
      <c r="J15" s="305"/>
      <c r="L15" s="313"/>
      <c r="M15" s="293"/>
      <c r="N15" s="293"/>
      <c r="O15" s="293"/>
      <c r="P15" s="293"/>
      <c r="Q15" s="295"/>
    </row>
    <row r="16" spans="2:17" ht="15" customHeight="1" x14ac:dyDescent="0.2">
      <c r="B16" s="305"/>
      <c r="C16" s="305"/>
      <c r="D16" s="305"/>
      <c r="E16" s="305"/>
      <c r="F16" s="305"/>
      <c r="G16" s="305"/>
      <c r="H16" s="305"/>
      <c r="I16" s="305"/>
      <c r="J16" s="305"/>
      <c r="L16" s="197"/>
      <c r="M16" s="198"/>
      <c r="N16" s="198"/>
      <c r="O16" s="198"/>
      <c r="P16" s="198"/>
      <c r="Q16" s="199"/>
    </row>
    <row r="17" spans="2:17" ht="15" customHeight="1" x14ac:dyDescent="0.2">
      <c r="B17" s="305"/>
      <c r="C17" s="305"/>
      <c r="D17" s="305"/>
      <c r="E17" s="305"/>
      <c r="F17" s="305"/>
      <c r="G17" s="305"/>
      <c r="H17" s="305"/>
      <c r="I17" s="305"/>
      <c r="J17" s="305"/>
      <c r="L17" s="202"/>
      <c r="M17" s="203"/>
      <c r="N17" s="203"/>
      <c r="O17" s="203"/>
      <c r="P17" s="203"/>
      <c r="Q17" s="204"/>
    </row>
    <row r="19" spans="2:17" ht="28" x14ac:dyDescent="0.3">
      <c r="B19" s="308" t="s">
        <v>548</v>
      </c>
      <c r="C19" s="309"/>
      <c r="D19" s="309"/>
      <c r="E19" s="309"/>
      <c r="F19" s="309"/>
      <c r="G19" s="309"/>
      <c r="H19" s="309"/>
      <c r="I19" s="309"/>
      <c r="J19" s="309"/>
      <c r="L19" s="205" t="s">
        <v>550</v>
      </c>
      <c r="M19" s="206"/>
      <c r="N19" s="206"/>
      <c r="O19" s="206"/>
      <c r="P19" s="206"/>
      <c r="Q19" s="207"/>
    </row>
    <row r="20" spans="2:17" ht="15" customHeight="1" x14ac:dyDescent="0.2">
      <c r="B20" s="306" t="s">
        <v>552</v>
      </c>
      <c r="C20" s="306"/>
      <c r="D20" s="306"/>
      <c r="E20" s="306"/>
      <c r="F20" s="306"/>
      <c r="G20" s="306"/>
      <c r="H20" s="306"/>
      <c r="I20" s="306"/>
      <c r="J20" s="306"/>
      <c r="L20" s="296" t="s">
        <v>553</v>
      </c>
      <c r="M20" s="297"/>
      <c r="N20" s="297"/>
      <c r="O20" s="297"/>
      <c r="P20" s="297"/>
      <c r="Q20" s="298"/>
    </row>
    <row r="21" spans="2:17" ht="15" customHeight="1" x14ac:dyDescent="0.2">
      <c r="B21" s="306"/>
      <c r="C21" s="306"/>
      <c r="D21" s="306"/>
      <c r="E21" s="306"/>
      <c r="F21" s="306"/>
      <c r="G21" s="306"/>
      <c r="H21" s="306"/>
      <c r="I21" s="306"/>
      <c r="J21" s="306"/>
      <c r="L21" s="299"/>
      <c r="M21" s="300"/>
      <c r="N21" s="300"/>
      <c r="O21" s="300"/>
      <c r="P21" s="300"/>
      <c r="Q21" s="301"/>
    </row>
    <row r="22" spans="2:17" ht="15" customHeight="1" x14ac:dyDescent="0.2">
      <c r="B22" s="306"/>
      <c r="C22" s="306"/>
      <c r="D22" s="306"/>
      <c r="E22" s="306"/>
      <c r="F22" s="306"/>
      <c r="G22" s="306"/>
      <c r="H22" s="306"/>
      <c r="I22" s="306"/>
      <c r="J22" s="306"/>
      <c r="L22" s="299"/>
      <c r="M22" s="300"/>
      <c r="N22" s="300"/>
      <c r="O22" s="300"/>
      <c r="P22" s="300"/>
      <c r="Q22" s="301"/>
    </row>
    <row r="23" spans="2:17" ht="15" customHeight="1" x14ac:dyDescent="0.2">
      <c r="B23" s="306"/>
      <c r="C23" s="306"/>
      <c r="D23" s="306"/>
      <c r="E23" s="306"/>
      <c r="F23" s="306"/>
      <c r="G23" s="306"/>
      <c r="H23" s="306"/>
      <c r="I23" s="306"/>
      <c r="J23" s="306"/>
      <c r="L23" s="299"/>
      <c r="M23" s="300"/>
      <c r="N23" s="300"/>
      <c r="O23" s="300"/>
      <c r="P23" s="300"/>
      <c r="Q23" s="301"/>
    </row>
    <row r="24" spans="2:17" ht="15" customHeight="1" x14ac:dyDescent="0.2">
      <c r="B24" s="306"/>
      <c r="C24" s="306"/>
      <c r="D24" s="306"/>
      <c r="E24" s="306"/>
      <c r="F24" s="306"/>
      <c r="G24" s="306"/>
      <c r="H24" s="306"/>
      <c r="I24" s="306"/>
      <c r="J24" s="306"/>
      <c r="L24" s="299"/>
      <c r="M24" s="300"/>
      <c r="N24" s="300"/>
      <c r="O24" s="300"/>
      <c r="P24" s="300"/>
      <c r="Q24" s="301"/>
    </row>
    <row r="25" spans="2:17" ht="15" customHeight="1" x14ac:dyDescent="0.2">
      <c r="B25" s="306"/>
      <c r="C25" s="306"/>
      <c r="D25" s="306"/>
      <c r="E25" s="306"/>
      <c r="F25" s="306"/>
      <c r="G25" s="306"/>
      <c r="H25" s="306"/>
      <c r="I25" s="306"/>
      <c r="J25" s="306"/>
      <c r="L25" s="299"/>
      <c r="M25" s="300"/>
      <c r="N25" s="300"/>
      <c r="O25" s="300"/>
      <c r="P25" s="300"/>
      <c r="Q25" s="301"/>
    </row>
    <row r="26" spans="2:17" ht="15" customHeight="1" x14ac:dyDescent="0.2">
      <c r="B26" s="306"/>
      <c r="C26" s="306"/>
      <c r="D26" s="306"/>
      <c r="E26" s="306"/>
      <c r="F26" s="306"/>
      <c r="G26" s="306"/>
      <c r="H26" s="306"/>
      <c r="I26" s="306"/>
      <c r="J26" s="306"/>
      <c r="L26" s="299"/>
      <c r="M26" s="300"/>
      <c r="N26" s="300"/>
      <c r="O26" s="300"/>
      <c r="P26" s="300"/>
      <c r="Q26" s="301"/>
    </row>
    <row r="27" spans="2:17" ht="15" customHeight="1" x14ac:dyDescent="0.2">
      <c r="B27" s="306"/>
      <c r="C27" s="306"/>
      <c r="D27" s="306"/>
      <c r="E27" s="306"/>
      <c r="F27" s="306"/>
      <c r="G27" s="306"/>
      <c r="H27" s="306"/>
      <c r="I27" s="306"/>
      <c r="J27" s="306"/>
      <c r="L27" s="299"/>
      <c r="M27" s="300"/>
      <c r="N27" s="300"/>
      <c r="O27" s="300"/>
      <c r="P27" s="300"/>
      <c r="Q27" s="301"/>
    </row>
    <row r="28" spans="2:17" ht="15" customHeight="1" x14ac:dyDescent="0.2">
      <c r="B28" s="306"/>
      <c r="C28" s="306"/>
      <c r="D28" s="306"/>
      <c r="E28" s="306"/>
      <c r="F28" s="306"/>
      <c r="G28" s="306"/>
      <c r="H28" s="306"/>
      <c r="I28" s="306"/>
      <c r="J28" s="306"/>
      <c r="L28" s="299"/>
      <c r="M28" s="300"/>
      <c r="N28" s="300"/>
      <c r="O28" s="300"/>
      <c r="P28" s="300"/>
      <c r="Q28" s="301"/>
    </row>
    <row r="29" spans="2:17" ht="15" customHeight="1" x14ac:dyDescent="0.2">
      <c r="B29" s="306"/>
      <c r="C29" s="306"/>
      <c r="D29" s="306"/>
      <c r="E29" s="306"/>
      <c r="F29" s="306"/>
      <c r="G29" s="306"/>
      <c r="H29" s="306"/>
      <c r="I29" s="306"/>
      <c r="J29" s="306"/>
      <c r="L29" s="299"/>
      <c r="M29" s="300"/>
      <c r="N29" s="300"/>
      <c r="O29" s="300"/>
      <c r="P29" s="300"/>
      <c r="Q29" s="301"/>
    </row>
    <row r="30" spans="2:17" ht="15" customHeight="1" x14ac:dyDescent="0.2">
      <c r="B30" s="306"/>
      <c r="C30" s="306"/>
      <c r="D30" s="306"/>
      <c r="E30" s="306"/>
      <c r="F30" s="306"/>
      <c r="G30" s="306"/>
      <c r="H30" s="306"/>
      <c r="I30" s="306"/>
      <c r="J30" s="306"/>
      <c r="L30" s="299"/>
      <c r="M30" s="300"/>
      <c r="N30" s="300"/>
      <c r="O30" s="300"/>
      <c r="P30" s="300"/>
      <c r="Q30" s="301"/>
    </row>
    <row r="31" spans="2:17" ht="15" customHeight="1" x14ac:dyDescent="0.2">
      <c r="B31" s="306"/>
      <c r="C31" s="306"/>
      <c r="D31" s="306"/>
      <c r="E31" s="306"/>
      <c r="F31" s="306"/>
      <c r="G31" s="306"/>
      <c r="H31" s="306"/>
      <c r="I31" s="306"/>
      <c r="J31" s="306"/>
      <c r="L31" s="299"/>
      <c r="M31" s="300"/>
      <c r="N31" s="300"/>
      <c r="O31" s="300"/>
      <c r="P31" s="300"/>
      <c r="Q31" s="301"/>
    </row>
    <row r="32" spans="2:17" ht="15" customHeight="1" x14ac:dyDescent="0.2">
      <c r="B32" s="306"/>
      <c r="C32" s="306"/>
      <c r="D32" s="306"/>
      <c r="E32" s="306"/>
      <c r="F32" s="306"/>
      <c r="G32" s="306"/>
      <c r="H32" s="306"/>
      <c r="I32" s="306"/>
      <c r="J32" s="306"/>
      <c r="L32" s="299"/>
      <c r="M32" s="300"/>
      <c r="N32" s="300"/>
      <c r="O32" s="300"/>
      <c r="P32" s="300"/>
      <c r="Q32" s="301"/>
    </row>
    <row r="33" spans="2:17" ht="15" customHeight="1" x14ac:dyDescent="0.2">
      <c r="B33" s="306"/>
      <c r="C33" s="306"/>
      <c r="D33" s="306"/>
      <c r="E33" s="306"/>
      <c r="F33" s="306"/>
      <c r="G33" s="306"/>
      <c r="H33" s="306"/>
      <c r="I33" s="306"/>
      <c r="J33" s="306"/>
      <c r="L33" s="299"/>
      <c r="M33" s="300"/>
      <c r="N33" s="300"/>
      <c r="O33" s="300"/>
      <c r="P33" s="300"/>
      <c r="Q33" s="301"/>
    </row>
    <row r="34" spans="2:17" ht="15" customHeight="1" x14ac:dyDescent="0.2">
      <c r="B34" s="306"/>
      <c r="C34" s="306"/>
      <c r="D34" s="306"/>
      <c r="E34" s="306"/>
      <c r="F34" s="306"/>
      <c r="G34" s="306"/>
      <c r="H34" s="306"/>
      <c r="I34" s="306"/>
      <c r="J34" s="306"/>
      <c r="L34" s="299"/>
      <c r="M34" s="300"/>
      <c r="N34" s="300"/>
      <c r="O34" s="300"/>
      <c r="P34" s="300"/>
      <c r="Q34" s="301"/>
    </row>
    <row r="35" spans="2:17" ht="15" customHeight="1" x14ac:dyDescent="0.2">
      <c r="B35" s="306"/>
      <c r="C35" s="306"/>
      <c r="D35" s="306"/>
      <c r="E35" s="306"/>
      <c r="F35" s="306"/>
      <c r="G35" s="306"/>
      <c r="H35" s="306"/>
      <c r="I35" s="306"/>
      <c r="J35" s="306"/>
      <c r="L35" s="299"/>
      <c r="M35" s="300"/>
      <c r="N35" s="300"/>
      <c r="O35" s="300"/>
      <c r="P35" s="300"/>
      <c r="Q35" s="301"/>
    </row>
    <row r="36" spans="2:17" x14ac:dyDescent="0.2">
      <c r="B36" s="306"/>
      <c r="C36" s="306"/>
      <c r="D36" s="306"/>
      <c r="E36" s="306"/>
      <c r="F36" s="306"/>
      <c r="G36" s="306"/>
      <c r="H36" s="306"/>
      <c r="I36" s="306"/>
      <c r="J36" s="306"/>
      <c r="L36" s="299"/>
      <c r="M36" s="300"/>
      <c r="N36" s="300"/>
      <c r="O36" s="300"/>
      <c r="P36" s="300"/>
      <c r="Q36" s="301"/>
    </row>
    <row r="37" spans="2:17" x14ac:dyDescent="0.2">
      <c r="B37" s="306"/>
      <c r="C37" s="306"/>
      <c r="D37" s="306"/>
      <c r="E37" s="306"/>
      <c r="F37" s="306"/>
      <c r="G37" s="306"/>
      <c r="H37" s="306"/>
      <c r="I37" s="306"/>
      <c r="J37" s="306"/>
      <c r="L37" s="302"/>
      <c r="M37" s="303"/>
      <c r="N37" s="303"/>
      <c r="O37" s="303"/>
      <c r="P37" s="303"/>
      <c r="Q37" s="304"/>
    </row>
  </sheetData>
  <sheetProtection algorithmName="SHA-512" hashValue="Gkp03ne/ORKjywrRQQ7RxqhzTg72ciXwX6/ksXSxwNVoXWwB7pQ2dtrUdpP5uJ2cOOqtKH7XiNdVMiXULqz91w==" saltValue="6+tC+PUJdtEvdmMdhZgt4A==" spinCount="100000" sheet="1" objects="1" scenarios="1" selectLockedCells="1"/>
  <mergeCells count="19">
    <mergeCell ref="B2:J2"/>
    <mergeCell ref="B19:J19"/>
    <mergeCell ref="L2:Q2"/>
    <mergeCell ref="L4:N5"/>
    <mergeCell ref="L14:N15"/>
    <mergeCell ref="L12:N13"/>
    <mergeCell ref="L10:N11"/>
    <mergeCell ref="L8:N9"/>
    <mergeCell ref="L6:N7"/>
    <mergeCell ref="O12:O13"/>
    <mergeCell ref="O10:O11"/>
    <mergeCell ref="O8:O9"/>
    <mergeCell ref="O6:O7"/>
    <mergeCell ref="O4:O5"/>
    <mergeCell ref="P10:P11"/>
    <mergeCell ref="O14:Q15"/>
    <mergeCell ref="L20:Q37"/>
    <mergeCell ref="B3:J17"/>
    <mergeCell ref="B20:J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2C88-F3BA-4D2C-BDDC-A1556FB101C6}">
  <sheetPr codeName="Sheet4">
    <tabColor rgb="FF7030A0"/>
  </sheetPr>
  <dimension ref="A1:AW497"/>
  <sheetViews>
    <sheetView workbookViewId="0">
      <selection activeCell="K30" sqref="K30"/>
    </sheetView>
  </sheetViews>
  <sheetFormatPr baseColWidth="10" defaultColWidth="8.83203125" defaultRowHeight="12" x14ac:dyDescent="0.15"/>
  <cols>
    <col min="1" max="2" width="9.1640625" style="16"/>
    <col min="3" max="3" width="11.5" style="16" bestFit="1" customWidth="1"/>
    <col min="4" max="4" width="13.1640625" style="16" bestFit="1" customWidth="1"/>
    <col min="5" max="5" width="9.1640625" style="16"/>
    <col min="6" max="9" width="4.33203125" style="16" customWidth="1"/>
    <col min="10" max="10" width="12.5" style="16" bestFit="1" customWidth="1"/>
    <col min="11" max="11" width="10.5" style="16" bestFit="1" customWidth="1"/>
    <col min="12" max="12" width="8.33203125" style="16" bestFit="1" customWidth="1"/>
    <col min="13" max="13" width="8.83203125" style="16"/>
    <col min="14" max="14" width="11" style="16" bestFit="1" customWidth="1"/>
    <col min="15" max="18" width="8.83203125" style="16"/>
    <col min="19" max="19" width="10.6640625" style="15" bestFit="1" customWidth="1"/>
    <col min="20" max="20" width="4.1640625" style="15" bestFit="1" customWidth="1"/>
    <col min="21" max="40" width="3.6640625" style="15" customWidth="1"/>
    <col min="41" max="43" width="15.5" style="16" bestFit="1" customWidth="1"/>
    <col min="44" max="44" width="15.33203125" style="16" bestFit="1" customWidth="1"/>
    <col min="45" max="45" width="15.6640625" style="16" bestFit="1" customWidth="1"/>
    <col min="46" max="46" width="14.83203125" style="16" bestFit="1" customWidth="1"/>
    <col min="47" max="47" width="15.5" style="16" bestFit="1" customWidth="1"/>
    <col min="48" max="48" width="15.1640625" style="16" bestFit="1" customWidth="1"/>
    <col min="49" max="49" width="9.1640625" style="16"/>
    <col min="50" max="16384" width="8.83203125" style="15"/>
  </cols>
  <sheetData>
    <row r="1" spans="1:48" ht="15" customHeight="1" x14ac:dyDescent="0.15">
      <c r="A1" s="103" t="s">
        <v>509</v>
      </c>
      <c r="B1" s="104"/>
      <c r="C1" s="105" t="s">
        <v>510</v>
      </c>
      <c r="D1" s="99"/>
      <c r="E1" s="99"/>
      <c r="F1" s="15"/>
      <c r="G1" s="15"/>
      <c r="H1" s="15"/>
      <c r="I1" s="15"/>
      <c r="J1" s="15"/>
      <c r="K1" s="15"/>
      <c r="L1" s="15"/>
      <c r="M1" s="15"/>
      <c r="N1" s="15"/>
      <c r="O1" s="15"/>
      <c r="P1" s="15"/>
      <c r="Q1" s="15"/>
      <c r="R1" s="15"/>
      <c r="U1" s="91" t="s">
        <v>82</v>
      </c>
      <c r="V1" s="91"/>
      <c r="W1" s="91"/>
      <c r="X1" s="91"/>
      <c r="Y1" s="91"/>
      <c r="Z1" s="91"/>
      <c r="AA1" s="91"/>
      <c r="AB1" s="91"/>
      <c r="AC1" s="91"/>
      <c r="AD1" s="91"/>
      <c r="AE1" s="92"/>
      <c r="AF1" s="92"/>
      <c r="AG1" s="92"/>
      <c r="AH1" s="92"/>
      <c r="AI1" s="92"/>
      <c r="AJ1" s="92"/>
      <c r="AK1" s="92"/>
      <c r="AL1" s="92"/>
      <c r="AM1" s="92"/>
      <c r="AN1" s="92"/>
      <c r="AO1" s="92"/>
      <c r="AP1" s="92"/>
      <c r="AQ1" s="92"/>
      <c r="AR1" s="92"/>
      <c r="AS1" s="92"/>
      <c r="AT1" s="92"/>
      <c r="AU1" s="92"/>
      <c r="AV1" s="92"/>
    </row>
    <row r="2" spans="1:48" ht="15.75" customHeight="1" x14ac:dyDescent="0.15">
      <c r="A2" s="101" t="s">
        <v>11</v>
      </c>
      <c r="B2" s="101" t="s">
        <v>511</v>
      </c>
      <c r="C2" s="101" t="s">
        <v>513</v>
      </c>
      <c r="D2" s="100" t="s">
        <v>12</v>
      </c>
      <c r="E2" s="101" t="s">
        <v>512</v>
      </c>
      <c r="F2" s="46" t="s">
        <v>15</v>
      </c>
      <c r="G2" s="47" t="s">
        <v>14</v>
      </c>
      <c r="H2" s="46" t="s">
        <v>66</v>
      </c>
      <c r="I2" s="46" t="s">
        <v>67</v>
      </c>
      <c r="J2" s="106" t="s">
        <v>519</v>
      </c>
      <c r="K2" s="101" t="s">
        <v>511</v>
      </c>
      <c r="L2" s="101" t="s">
        <v>525</v>
      </c>
      <c r="P2" s="102" t="s">
        <v>514</v>
      </c>
      <c r="Q2" s="16">
        <v>1000000</v>
      </c>
      <c r="S2" s="16"/>
      <c r="T2" s="16"/>
      <c r="U2" s="93" t="s">
        <v>69</v>
      </c>
      <c r="V2" s="93" t="s">
        <v>70</v>
      </c>
      <c r="W2" s="93" t="s">
        <v>71</v>
      </c>
      <c r="X2" s="93" t="s">
        <v>64</v>
      </c>
      <c r="Y2" s="93" t="s">
        <v>72</v>
      </c>
      <c r="Z2" s="93" t="s">
        <v>73</v>
      </c>
      <c r="AA2" s="93" t="s">
        <v>106</v>
      </c>
      <c r="AB2" s="93" t="s">
        <v>133</v>
      </c>
      <c r="AC2" s="93" t="s">
        <v>134</v>
      </c>
      <c r="AD2" s="93" t="s">
        <v>135</v>
      </c>
      <c r="AE2" s="93" t="s">
        <v>136</v>
      </c>
      <c r="AF2" s="93" t="s">
        <v>65</v>
      </c>
      <c r="AG2" s="94" t="s">
        <v>127</v>
      </c>
      <c r="AH2" s="94" t="s">
        <v>80</v>
      </c>
      <c r="AI2" s="94" t="s">
        <v>128</v>
      </c>
      <c r="AJ2" s="94" t="s">
        <v>81</v>
      </c>
      <c r="AK2" s="94" t="s">
        <v>129</v>
      </c>
      <c r="AL2" s="94" t="s">
        <v>130</v>
      </c>
      <c r="AM2" s="94" t="s">
        <v>131</v>
      </c>
      <c r="AN2" s="94" t="s">
        <v>132</v>
      </c>
      <c r="AO2" s="95" t="s">
        <v>213</v>
      </c>
      <c r="AP2" s="95" t="s">
        <v>221</v>
      </c>
      <c r="AQ2" s="95" t="s">
        <v>205</v>
      </c>
      <c r="AR2" s="95" t="s">
        <v>152</v>
      </c>
      <c r="AS2" s="95" t="s">
        <v>207</v>
      </c>
      <c r="AT2" s="95" t="s">
        <v>195</v>
      </c>
      <c r="AU2" s="95" t="s">
        <v>223</v>
      </c>
      <c r="AV2" s="95" t="s">
        <v>215</v>
      </c>
    </row>
    <row r="3" spans="1:48" x14ac:dyDescent="0.15">
      <c r="A3" s="16">
        <v>3</v>
      </c>
      <c r="B3" s="16" t="s">
        <v>69</v>
      </c>
      <c r="C3" s="16" t="str">
        <f>A3&amp;B3</f>
        <v>3A</v>
      </c>
      <c r="D3" s="102" t="str">
        <f ca="1">VLOOKUP(C3,'TACC Competition'!$Z:$AA,2,0)</f>
        <v>Czechia</v>
      </c>
      <c r="E3" s="16" t="str">
        <f>"Group"&amp;B3</f>
        <v>GroupA</v>
      </c>
      <c r="F3" s="16" cm="1">
        <f t="array" aca="1" ref="F3" ca="1">_xlfn.XLOOKUP($D3,INDIRECT("'"&amp;$E3&amp;"'!$E$3:$E$6"),INDEX(INDIRECT("'"&amp;$E3&amp;"'!$F$3:$N$6"),,MATCH(F$2,INDIRECT("'"&amp;$E3&amp;"'!$F$2:$N$2"),0)))</f>
        <v>0</v>
      </c>
      <c r="G3" s="16" cm="1">
        <f t="array" aca="1" ref="G3" ca="1">_xlfn.XLOOKUP($D3,INDIRECT("'"&amp;$E3&amp;"'!$E$3:$E$6"),INDEX(INDIRECT("'"&amp;$E3&amp;"'!$F$3:$N$6"),,MATCH(G$2,INDIRECT("'"&amp;$E3&amp;"'!$F$2:$N$2"),0)))</f>
        <v>0</v>
      </c>
      <c r="H3" s="16" cm="1">
        <f t="array" aca="1" ref="H3" ca="1">_xlfn.XLOOKUP($D3,INDIRECT("'"&amp;$E3&amp;"'!$E$3:$E$6"),INDEX(INDIRECT("'"&amp;$E3&amp;"'!$F$3:$N$6"),,MATCH(H$2,INDIRECT("'"&amp;$E3&amp;"'!$F$2:$N$2"),0)))</f>
        <v>0</v>
      </c>
      <c r="I3" s="16" cm="1">
        <f t="array" aca="1" ref="I3" ca="1">_xlfn.XLOOKUP($D3,INDIRECT("'"&amp;$E3&amp;"'!$E$3:$E$6"),INDEX(INDIRECT("'"&amp;$E3&amp;"'!$F$3:$N$6"),,MATCH(I$2,INDIRECT("'"&amp;$E3&amp;"'!$F$2:$N$2"),0)))</f>
        <v>0</v>
      </c>
      <c r="J3" s="107">
        <f t="shared" ref="J3:J14" ca="1" si="0">$F3*$Q$2+($G3+$Q$3/2)*$Q$3+$H3*$Q$4+$L3*$Q$5</f>
        <v>500000.000168</v>
      </c>
      <c r="K3" s="16" t="str">
        <f t="shared" ref="K3:K14" si="1">B3</f>
        <v>A</v>
      </c>
      <c r="L3" s="16">
        <f ca="1">VLOOKUP(D3,'World Rankings'!A:C,3,0)</f>
        <v>168</v>
      </c>
      <c r="P3" s="102" t="s">
        <v>515</v>
      </c>
      <c r="Q3" s="16">
        <v>1000</v>
      </c>
      <c r="S3" s="43" t="str">
        <f>CONCATENATE(U3,V3,W3,X3,Y3,Z3,AA3,AB3,AC3,AD3,AE3,AF3)</f>
        <v>EFGHIJKL</v>
      </c>
      <c r="T3" s="93">
        <v>1</v>
      </c>
      <c r="U3" s="96"/>
      <c r="V3" s="96"/>
      <c r="W3" s="96"/>
      <c r="X3" s="96"/>
      <c r="Y3" s="96" t="s">
        <v>72</v>
      </c>
      <c r="Z3" s="96" t="s">
        <v>73</v>
      </c>
      <c r="AA3" s="96" t="s">
        <v>106</v>
      </c>
      <c r="AB3" s="96" t="s">
        <v>133</v>
      </c>
      <c r="AC3" s="96" t="s">
        <v>134</v>
      </c>
      <c r="AD3" s="96" t="s">
        <v>135</v>
      </c>
      <c r="AE3" s="96" t="s">
        <v>136</v>
      </c>
      <c r="AF3" s="96" t="s">
        <v>65</v>
      </c>
      <c r="AG3" s="97" t="s">
        <v>78</v>
      </c>
      <c r="AH3" s="97" t="s">
        <v>137</v>
      </c>
      <c r="AI3" s="97" t="s">
        <v>138</v>
      </c>
      <c r="AJ3" s="97" t="s">
        <v>79</v>
      </c>
      <c r="AK3" s="97" t="s">
        <v>139</v>
      </c>
      <c r="AL3" s="97" t="s">
        <v>140</v>
      </c>
      <c r="AM3" s="97" t="s">
        <v>141</v>
      </c>
      <c r="AN3" s="97" t="s">
        <v>142</v>
      </c>
      <c r="AO3" s="98" t="str">
        <f ca="1">VLOOKUP(AG3,'TACC Competition'!$Z:$AA,2,0)</f>
        <v>Cote d'Ivoire</v>
      </c>
      <c r="AP3" s="98" t="str">
        <f ca="1">VLOOKUP(AH3,'TACC Competition'!$Z:$AA,2,0)</f>
        <v>Algeria</v>
      </c>
      <c r="AQ3" s="98" t="str">
        <f ca="1">VLOOKUP(AI3,'TACC Competition'!$Z:$AA,2,0)</f>
        <v>Norway</v>
      </c>
      <c r="AR3" s="98" t="str">
        <f ca="1">VLOOKUP(AJ3,'TACC Competition'!$Z:$AA,2,0)</f>
        <v>Sweden</v>
      </c>
      <c r="AS3" s="98" t="str">
        <f ca="1">VLOOKUP(AK3,'TACC Competition'!$Z:$AA,2,0)</f>
        <v>Saudi Arabia</v>
      </c>
      <c r="AT3" s="98" t="str">
        <f ca="1">VLOOKUP(AL3,'TACC Competition'!$Z:$AA,2,0)</f>
        <v>Egypt</v>
      </c>
      <c r="AU3" s="98" t="str">
        <f ca="1">VLOOKUP(AM3,'TACC Competition'!$Z:$AA,2,0)</f>
        <v>Panama</v>
      </c>
      <c r="AV3" s="98" t="str">
        <f ca="1">VLOOKUP(AN3,'TACC Competition'!$Z:$AA,2,0)</f>
        <v>Uzbekistan</v>
      </c>
    </row>
    <row r="4" spans="1:48" x14ac:dyDescent="0.15">
      <c r="A4" s="16">
        <v>3</v>
      </c>
      <c r="B4" s="16" t="s">
        <v>70</v>
      </c>
      <c r="C4" s="16" t="str">
        <f t="shared" ref="C4:C14" si="2">A4&amp;B4</f>
        <v>3B</v>
      </c>
      <c r="D4" s="102" t="str">
        <f ca="1">VLOOKUP(C4,'TACC Competition'!$Z:$AA,2,0)</f>
        <v>Qatar</v>
      </c>
      <c r="E4" s="16" t="str">
        <f t="shared" ref="E4:E14" si="3">"Group"&amp;B4</f>
        <v>GroupB</v>
      </c>
      <c r="F4" s="16" cm="1">
        <f t="array" aca="1" ref="F4" ca="1">_xlfn.XLOOKUP($D4,INDIRECT("'"&amp;$E4&amp;"'!$E$3:$E$6"),INDEX(INDIRECT("'"&amp;$E4&amp;"'!$F$3:$N$6"),,MATCH(F$2,INDIRECT("'"&amp;$E4&amp;"'!$F$2:$N$2"),0)))</f>
        <v>0</v>
      </c>
      <c r="G4" s="16" cm="1">
        <f t="array" aca="1" ref="G4" ca="1">_xlfn.XLOOKUP($D4,INDIRECT("'"&amp;$E4&amp;"'!$E$3:$E$6"),INDEX(INDIRECT("'"&amp;$E4&amp;"'!$F$3:$N$6"),,MATCH(G$2,INDIRECT("'"&amp;$E4&amp;"'!$F$2:$N$2"),0)))</f>
        <v>0</v>
      </c>
      <c r="H4" s="16" cm="1">
        <f t="array" aca="1" ref="H4" ca="1">_xlfn.XLOOKUP($D4,INDIRECT("'"&amp;$E4&amp;"'!$E$3:$E$6"),INDEX(INDIRECT("'"&amp;$E4&amp;"'!$F$3:$N$6"),,MATCH(H$2,INDIRECT("'"&amp;$E4&amp;"'!$F$2:$N$2"),0)))</f>
        <v>0</v>
      </c>
      <c r="I4" s="16" cm="1">
        <f t="array" aca="1" ref="I4" ca="1">_xlfn.XLOOKUP($D4,INDIRECT("'"&amp;$E4&amp;"'!$E$3:$E$6"),INDEX(INDIRECT("'"&amp;$E4&amp;"'!$F$3:$N$6"),,MATCH(I$2,INDIRECT("'"&amp;$E4&amp;"'!$F$2:$N$2"),0)))</f>
        <v>0</v>
      </c>
      <c r="J4" s="107">
        <f t="shared" ca="1" si="0"/>
        <v>500000.00016</v>
      </c>
      <c r="K4" s="16" t="str">
        <f t="shared" si="1"/>
        <v>B</v>
      </c>
      <c r="L4" s="16">
        <f ca="1">VLOOKUP(D4,'World Rankings'!A:C,3,0)</f>
        <v>160</v>
      </c>
      <c r="P4" s="102" t="s">
        <v>516</v>
      </c>
      <c r="Q4" s="16">
        <v>1</v>
      </c>
      <c r="S4" s="43" t="str">
        <f t="shared" ref="S4:S67" si="4">CONCATENATE(U4,V4,W4,X4,Y4,Z4,AA4,AB4,AC4,AD4,AE4,AF4)</f>
        <v>DFGHIJKL</v>
      </c>
      <c r="T4" s="93">
        <v>2</v>
      </c>
      <c r="U4" s="96"/>
      <c r="V4" s="96"/>
      <c r="W4" s="96"/>
      <c r="X4" s="96" t="s">
        <v>64</v>
      </c>
      <c r="Y4" s="96"/>
      <c r="Z4" s="96" t="s">
        <v>73</v>
      </c>
      <c r="AA4" s="96" t="s">
        <v>106</v>
      </c>
      <c r="AB4" s="96" t="s">
        <v>133</v>
      </c>
      <c r="AC4" s="96" t="s">
        <v>134</v>
      </c>
      <c r="AD4" s="96" t="s">
        <v>135</v>
      </c>
      <c r="AE4" s="96" t="s">
        <v>136</v>
      </c>
      <c r="AF4" s="96" t="s">
        <v>65</v>
      </c>
      <c r="AG4" s="97" t="s">
        <v>139</v>
      </c>
      <c r="AH4" s="97" t="s">
        <v>140</v>
      </c>
      <c r="AI4" s="97" t="s">
        <v>138</v>
      </c>
      <c r="AJ4" s="97" t="s">
        <v>75</v>
      </c>
      <c r="AK4" s="97" t="s">
        <v>137</v>
      </c>
      <c r="AL4" s="97" t="s">
        <v>79</v>
      </c>
      <c r="AM4" s="97" t="s">
        <v>141</v>
      </c>
      <c r="AN4" s="97" t="s">
        <v>142</v>
      </c>
      <c r="AO4" s="98" t="str">
        <f ca="1">VLOOKUP(AG4,'TACC Competition'!$Z:$AA,2,0)</f>
        <v>Saudi Arabia</v>
      </c>
      <c r="AP4" s="98" t="str">
        <f ca="1">VLOOKUP(AH4,'TACC Competition'!$Z:$AA,2,0)</f>
        <v>Egypt</v>
      </c>
      <c r="AQ4" s="98" t="str">
        <f ca="1">VLOOKUP(AI4,'TACC Competition'!$Z:$AA,2,0)</f>
        <v>Norway</v>
      </c>
      <c r="AR4" s="98" t="str">
        <f ca="1">VLOOKUP(AJ4,'TACC Competition'!$Z:$AA,2,0)</f>
        <v>Turkiye</v>
      </c>
      <c r="AS4" s="98" t="str">
        <f ca="1">VLOOKUP(AK4,'TACC Competition'!$Z:$AA,2,0)</f>
        <v>Algeria</v>
      </c>
      <c r="AT4" s="98" t="str">
        <f ca="1">VLOOKUP(AL4,'TACC Competition'!$Z:$AA,2,0)</f>
        <v>Sweden</v>
      </c>
      <c r="AU4" s="98" t="str">
        <f ca="1">VLOOKUP(AM4,'TACC Competition'!$Z:$AA,2,0)</f>
        <v>Panama</v>
      </c>
      <c r="AV4" s="98" t="str">
        <f ca="1">VLOOKUP(AN4,'TACC Competition'!$Z:$AA,2,0)</f>
        <v>Uzbekistan</v>
      </c>
    </row>
    <row r="5" spans="1:48" x14ac:dyDescent="0.15">
      <c r="A5" s="16">
        <v>3</v>
      </c>
      <c r="B5" s="16" t="s">
        <v>71</v>
      </c>
      <c r="C5" s="16" t="str">
        <f t="shared" si="2"/>
        <v>3C</v>
      </c>
      <c r="D5" s="102" t="str">
        <f ca="1">VLOOKUP(C5,'TACC Competition'!$Z:$AA,2,0)</f>
        <v>Scotland</v>
      </c>
      <c r="E5" s="16" t="str">
        <f t="shared" si="3"/>
        <v>GroupC</v>
      </c>
      <c r="F5" s="16" cm="1">
        <f t="array" aca="1" ref="F5" ca="1">_xlfn.XLOOKUP($D5,INDIRECT("'"&amp;$E5&amp;"'!$E$3:$E$6"),INDEX(INDIRECT("'"&amp;$E5&amp;"'!$F$3:$N$6"),,MATCH(F$2,INDIRECT("'"&amp;$E5&amp;"'!$F$2:$N$2"),0)))</f>
        <v>0</v>
      </c>
      <c r="G5" s="16" cm="1">
        <f t="array" aca="1" ref="G5" ca="1">_xlfn.XLOOKUP($D5,INDIRECT("'"&amp;$E5&amp;"'!$E$3:$E$6"),INDEX(INDIRECT("'"&amp;$E5&amp;"'!$F$3:$N$6"),,MATCH(G$2,INDIRECT("'"&amp;$E5&amp;"'!$F$2:$N$2"),0)))</f>
        <v>0</v>
      </c>
      <c r="H5" s="16" cm="1">
        <f t="array" aca="1" ref="H5" ca="1">_xlfn.XLOOKUP($D5,INDIRECT("'"&amp;$E5&amp;"'!$E$3:$E$6"),INDEX(INDIRECT("'"&amp;$E5&amp;"'!$F$3:$N$6"),,MATCH(H$2,INDIRECT("'"&amp;$E5&amp;"'!$F$2:$N$2"),0)))</f>
        <v>0</v>
      </c>
      <c r="I5" s="16" cm="1">
        <f t="array" aca="1" ref="I5" ca="1">_xlfn.XLOOKUP($D5,INDIRECT("'"&amp;$E5&amp;"'!$E$3:$E$6"),INDEX(INDIRECT("'"&amp;$E5&amp;"'!$F$3:$N$6"),,MATCH(I$2,INDIRECT("'"&amp;$E5&amp;"'!$F$2:$N$2"),0)))</f>
        <v>0</v>
      </c>
      <c r="J5" s="107">
        <f t="shared" ca="1" si="0"/>
        <v>500000.00017399999</v>
      </c>
      <c r="K5" s="16" t="str">
        <f t="shared" si="1"/>
        <v>C</v>
      </c>
      <c r="L5" s="16">
        <f ca="1">VLOOKUP(D5,'World Rankings'!A:C,3,0)</f>
        <v>174</v>
      </c>
      <c r="P5" s="102" t="s">
        <v>517</v>
      </c>
      <c r="Q5" s="16">
        <v>9.9999999999999995E-7</v>
      </c>
      <c r="S5" s="43" t="str">
        <f t="shared" si="4"/>
        <v>DEGHIJKL</v>
      </c>
      <c r="T5" s="93">
        <v>3</v>
      </c>
      <c r="U5" s="96"/>
      <c r="V5" s="96"/>
      <c r="W5" s="96"/>
      <c r="X5" s="96" t="s">
        <v>64</v>
      </c>
      <c r="Y5" s="96" t="s">
        <v>72</v>
      </c>
      <c r="Z5" s="96"/>
      <c r="AA5" s="96" t="s">
        <v>106</v>
      </c>
      <c r="AB5" s="96" t="s">
        <v>133</v>
      </c>
      <c r="AC5" s="96" t="s">
        <v>134</v>
      </c>
      <c r="AD5" s="96" t="s">
        <v>135</v>
      </c>
      <c r="AE5" s="96" t="s">
        <v>136</v>
      </c>
      <c r="AF5" s="96" t="s">
        <v>65</v>
      </c>
      <c r="AG5" s="97" t="s">
        <v>78</v>
      </c>
      <c r="AH5" s="97" t="s">
        <v>137</v>
      </c>
      <c r="AI5" s="97" t="s">
        <v>138</v>
      </c>
      <c r="AJ5" s="97" t="s">
        <v>75</v>
      </c>
      <c r="AK5" s="97" t="s">
        <v>139</v>
      </c>
      <c r="AL5" s="97" t="s">
        <v>140</v>
      </c>
      <c r="AM5" s="97" t="s">
        <v>141</v>
      </c>
      <c r="AN5" s="97" t="s">
        <v>142</v>
      </c>
      <c r="AO5" s="98" t="str">
        <f ca="1">VLOOKUP(AG5,'TACC Competition'!$Z:$AA,2,0)</f>
        <v>Cote d'Ivoire</v>
      </c>
      <c r="AP5" s="98" t="str">
        <f ca="1">VLOOKUP(AH5,'TACC Competition'!$Z:$AA,2,0)</f>
        <v>Algeria</v>
      </c>
      <c r="AQ5" s="98" t="str">
        <f ca="1">VLOOKUP(AI5,'TACC Competition'!$Z:$AA,2,0)</f>
        <v>Norway</v>
      </c>
      <c r="AR5" s="98" t="str">
        <f ca="1">VLOOKUP(AJ5,'TACC Competition'!$Z:$AA,2,0)</f>
        <v>Turkiye</v>
      </c>
      <c r="AS5" s="98" t="str">
        <f ca="1">VLOOKUP(AK5,'TACC Competition'!$Z:$AA,2,0)</f>
        <v>Saudi Arabia</v>
      </c>
      <c r="AT5" s="98" t="str">
        <f ca="1">VLOOKUP(AL5,'TACC Competition'!$Z:$AA,2,0)</f>
        <v>Egypt</v>
      </c>
      <c r="AU5" s="98" t="str">
        <f ca="1">VLOOKUP(AM5,'TACC Competition'!$Z:$AA,2,0)</f>
        <v>Panama</v>
      </c>
      <c r="AV5" s="98" t="str">
        <f ca="1">VLOOKUP(AN5,'TACC Competition'!$Z:$AA,2,0)</f>
        <v>Uzbekistan</v>
      </c>
    </row>
    <row r="6" spans="1:48" x14ac:dyDescent="0.15">
      <c r="A6" s="16">
        <v>3</v>
      </c>
      <c r="B6" s="16" t="s">
        <v>64</v>
      </c>
      <c r="C6" s="16" t="str">
        <f t="shared" si="2"/>
        <v>3D</v>
      </c>
      <c r="D6" s="102" t="str">
        <f ca="1">VLOOKUP(C6,'TACC Competition'!$Z:$AA,2,0)</f>
        <v>Turkiye</v>
      </c>
      <c r="E6" s="16" t="str">
        <f t="shared" si="3"/>
        <v>GroupD</v>
      </c>
      <c r="F6" s="16" cm="1">
        <f t="array" aca="1" ref="F6" ca="1">_xlfn.XLOOKUP($D6,INDIRECT("'"&amp;$E6&amp;"'!$E$3:$E$6"),INDEX(INDIRECT("'"&amp;$E6&amp;"'!$F$3:$N$6"),,MATCH(F$2,INDIRECT("'"&amp;$E6&amp;"'!$F$2:$N$2"),0)))</f>
        <v>0</v>
      </c>
      <c r="G6" s="16" cm="1">
        <f t="array" aca="1" ref="G6" ca="1">_xlfn.XLOOKUP($D6,INDIRECT("'"&amp;$E6&amp;"'!$E$3:$E$6"),INDEX(INDIRECT("'"&amp;$E6&amp;"'!$F$3:$N$6"),,MATCH(G$2,INDIRECT("'"&amp;$E6&amp;"'!$F$2:$N$2"),0)))</f>
        <v>0</v>
      </c>
      <c r="H6" s="16" cm="1">
        <f t="array" aca="1" ref="H6" ca="1">_xlfn.XLOOKUP($D6,INDIRECT("'"&amp;$E6&amp;"'!$E$3:$E$6"),INDEX(INDIRECT("'"&amp;$E6&amp;"'!$F$3:$N$6"),,MATCH(H$2,INDIRECT("'"&amp;$E6&amp;"'!$F$2:$N$2"),0)))</f>
        <v>0</v>
      </c>
      <c r="I6" s="16" cm="1">
        <f t="array" aca="1" ref="I6" ca="1">_xlfn.XLOOKUP($D6,INDIRECT("'"&amp;$E6&amp;"'!$E$3:$E$6"),INDEX(INDIRECT("'"&amp;$E6&amp;"'!$F$3:$N$6"),,MATCH(I$2,INDIRECT("'"&amp;$E6&amp;"'!$F$2:$N$2"),0)))</f>
        <v>0</v>
      </c>
      <c r="J6" s="107">
        <f t="shared" ca="1" si="0"/>
        <v>500000.00018600002</v>
      </c>
      <c r="K6" s="16" t="str">
        <f t="shared" si="1"/>
        <v>D</v>
      </c>
      <c r="L6" s="16">
        <f ca="1">VLOOKUP(D6,'World Rankings'!A:C,3,0)</f>
        <v>186</v>
      </c>
      <c r="S6" s="43" t="str">
        <f t="shared" si="4"/>
        <v>DEFHIJKL</v>
      </c>
      <c r="T6" s="93">
        <v>4</v>
      </c>
      <c r="U6" s="96"/>
      <c r="V6" s="96"/>
      <c r="W6" s="96"/>
      <c r="X6" s="96" t="s">
        <v>64</v>
      </c>
      <c r="Y6" s="96" t="s">
        <v>72</v>
      </c>
      <c r="Z6" s="96" t="s">
        <v>73</v>
      </c>
      <c r="AA6" s="96"/>
      <c r="AB6" s="96" t="s">
        <v>133</v>
      </c>
      <c r="AC6" s="96" t="s">
        <v>134</v>
      </c>
      <c r="AD6" s="96" t="s">
        <v>135</v>
      </c>
      <c r="AE6" s="96" t="s">
        <v>136</v>
      </c>
      <c r="AF6" s="96" t="s">
        <v>65</v>
      </c>
      <c r="AG6" s="97" t="s">
        <v>78</v>
      </c>
      <c r="AH6" s="97" t="s">
        <v>137</v>
      </c>
      <c r="AI6" s="97" t="s">
        <v>138</v>
      </c>
      <c r="AJ6" s="97" t="s">
        <v>75</v>
      </c>
      <c r="AK6" s="97" t="s">
        <v>139</v>
      </c>
      <c r="AL6" s="97" t="s">
        <v>79</v>
      </c>
      <c r="AM6" s="97" t="s">
        <v>141</v>
      </c>
      <c r="AN6" s="97" t="s">
        <v>142</v>
      </c>
      <c r="AO6" s="98" t="str">
        <f ca="1">VLOOKUP(AG6,'TACC Competition'!$Z:$AA,2,0)</f>
        <v>Cote d'Ivoire</v>
      </c>
      <c r="AP6" s="98" t="str">
        <f ca="1">VLOOKUP(AH6,'TACC Competition'!$Z:$AA,2,0)</f>
        <v>Algeria</v>
      </c>
      <c r="AQ6" s="98" t="str">
        <f ca="1">VLOOKUP(AI6,'TACC Competition'!$Z:$AA,2,0)</f>
        <v>Norway</v>
      </c>
      <c r="AR6" s="98" t="str">
        <f ca="1">VLOOKUP(AJ6,'TACC Competition'!$Z:$AA,2,0)</f>
        <v>Turkiye</v>
      </c>
      <c r="AS6" s="98" t="str">
        <f ca="1">VLOOKUP(AK6,'TACC Competition'!$Z:$AA,2,0)</f>
        <v>Saudi Arabia</v>
      </c>
      <c r="AT6" s="98" t="str">
        <f ca="1">VLOOKUP(AL6,'TACC Competition'!$Z:$AA,2,0)</f>
        <v>Sweden</v>
      </c>
      <c r="AU6" s="98" t="str">
        <f ca="1">VLOOKUP(AM6,'TACC Competition'!$Z:$AA,2,0)</f>
        <v>Panama</v>
      </c>
      <c r="AV6" s="98" t="str">
        <f ca="1">VLOOKUP(AN6,'TACC Competition'!$Z:$AA,2,0)</f>
        <v>Uzbekistan</v>
      </c>
    </row>
    <row r="7" spans="1:48" x14ac:dyDescent="0.15">
      <c r="A7" s="16">
        <v>3</v>
      </c>
      <c r="B7" s="16" t="s">
        <v>72</v>
      </c>
      <c r="C7" s="16" t="str">
        <f t="shared" si="2"/>
        <v>3E</v>
      </c>
      <c r="D7" s="102" t="str">
        <f ca="1">VLOOKUP(C7,'TACC Competition'!$Z:$AA,2,0)</f>
        <v>Cote d'Ivoire</v>
      </c>
      <c r="E7" s="16" t="str">
        <f t="shared" si="3"/>
        <v>GroupE</v>
      </c>
      <c r="F7" s="16" cm="1">
        <f t="array" aca="1" ref="F7" ca="1">_xlfn.XLOOKUP($D7,INDIRECT("'"&amp;$E7&amp;"'!$E$3:$E$6"),INDEX(INDIRECT("'"&amp;$E7&amp;"'!$F$3:$N$6"),,MATCH(F$2,INDIRECT("'"&amp;$E7&amp;"'!$F$2:$N$2"),0)))</f>
        <v>0</v>
      </c>
      <c r="G7" s="16" cm="1">
        <f t="array" aca="1" ref="G7" ca="1">_xlfn.XLOOKUP($D7,INDIRECT("'"&amp;$E7&amp;"'!$E$3:$E$6"),INDEX(INDIRECT("'"&amp;$E7&amp;"'!$F$3:$N$6"),,MATCH(G$2,INDIRECT("'"&amp;$E7&amp;"'!$F$2:$N$2"),0)))</f>
        <v>0</v>
      </c>
      <c r="H7" s="16" cm="1">
        <f t="array" aca="1" ref="H7" ca="1">_xlfn.XLOOKUP($D7,INDIRECT("'"&amp;$E7&amp;"'!$E$3:$E$6"),INDEX(INDIRECT("'"&amp;$E7&amp;"'!$F$3:$N$6"),,MATCH(H$2,INDIRECT("'"&amp;$E7&amp;"'!$F$2:$N$2"),0)))</f>
        <v>0</v>
      </c>
      <c r="I7" s="16" cm="1">
        <f t="array" aca="1" ref="I7" ca="1">_xlfn.XLOOKUP($D7,INDIRECT("'"&amp;$E7&amp;"'!$E$3:$E$6"),INDEX(INDIRECT("'"&amp;$E7&amp;"'!$F$3:$N$6"),,MATCH(I$2,INDIRECT("'"&amp;$E7&amp;"'!$F$2:$N$2"),0)))</f>
        <v>0</v>
      </c>
      <c r="J7" s="107">
        <f t="shared" ca="1" si="0"/>
        <v>500000.00017000001</v>
      </c>
      <c r="K7" s="16" t="str">
        <f t="shared" si="1"/>
        <v>E</v>
      </c>
      <c r="L7" s="16">
        <f ca="1">VLOOKUP(D7,'World Rankings'!A:C,3,0)</f>
        <v>170</v>
      </c>
      <c r="S7" s="43" t="str">
        <f t="shared" si="4"/>
        <v>DEFGIJKL</v>
      </c>
      <c r="T7" s="93">
        <v>5</v>
      </c>
      <c r="U7" s="96"/>
      <c r="V7" s="96"/>
      <c r="W7" s="96"/>
      <c r="X7" s="96" t="s">
        <v>64</v>
      </c>
      <c r="Y7" s="96" t="s">
        <v>72</v>
      </c>
      <c r="Z7" s="96" t="s">
        <v>73</v>
      </c>
      <c r="AA7" s="96" t="s">
        <v>106</v>
      </c>
      <c r="AB7" s="96"/>
      <c r="AC7" s="96" t="s">
        <v>134</v>
      </c>
      <c r="AD7" s="96" t="s">
        <v>135</v>
      </c>
      <c r="AE7" s="96" t="s">
        <v>136</v>
      </c>
      <c r="AF7" s="96" t="s">
        <v>65</v>
      </c>
      <c r="AG7" s="97" t="s">
        <v>78</v>
      </c>
      <c r="AH7" s="97" t="s">
        <v>140</v>
      </c>
      <c r="AI7" s="97" t="s">
        <v>138</v>
      </c>
      <c r="AJ7" s="97" t="s">
        <v>75</v>
      </c>
      <c r="AK7" s="97" t="s">
        <v>137</v>
      </c>
      <c r="AL7" s="97" t="s">
        <v>79</v>
      </c>
      <c r="AM7" s="97" t="s">
        <v>141</v>
      </c>
      <c r="AN7" s="97" t="s">
        <v>142</v>
      </c>
      <c r="AO7" s="98" t="str">
        <f ca="1">VLOOKUP(AG7,'TACC Competition'!$Z:$AA,2,0)</f>
        <v>Cote d'Ivoire</v>
      </c>
      <c r="AP7" s="98" t="str">
        <f ca="1">VLOOKUP(AH7,'TACC Competition'!$Z:$AA,2,0)</f>
        <v>Egypt</v>
      </c>
      <c r="AQ7" s="98" t="str">
        <f ca="1">VLOOKUP(AI7,'TACC Competition'!$Z:$AA,2,0)</f>
        <v>Norway</v>
      </c>
      <c r="AR7" s="98" t="str">
        <f ca="1">VLOOKUP(AJ7,'TACC Competition'!$Z:$AA,2,0)</f>
        <v>Turkiye</v>
      </c>
      <c r="AS7" s="98" t="str">
        <f ca="1">VLOOKUP(AK7,'TACC Competition'!$Z:$AA,2,0)</f>
        <v>Algeria</v>
      </c>
      <c r="AT7" s="98" t="str">
        <f ca="1">VLOOKUP(AL7,'TACC Competition'!$Z:$AA,2,0)</f>
        <v>Sweden</v>
      </c>
      <c r="AU7" s="98" t="str">
        <f ca="1">VLOOKUP(AM7,'TACC Competition'!$Z:$AA,2,0)</f>
        <v>Panama</v>
      </c>
      <c r="AV7" s="98" t="str">
        <f ca="1">VLOOKUP(AN7,'TACC Competition'!$Z:$AA,2,0)</f>
        <v>Uzbekistan</v>
      </c>
    </row>
    <row r="8" spans="1:48" x14ac:dyDescent="0.15">
      <c r="A8" s="16">
        <v>3</v>
      </c>
      <c r="B8" s="16" t="s">
        <v>73</v>
      </c>
      <c r="C8" s="16" t="str">
        <f t="shared" si="2"/>
        <v>3F</v>
      </c>
      <c r="D8" s="102" t="str">
        <f ca="1">VLOOKUP(C8,'TACC Competition'!$Z:$AA,2,0)</f>
        <v>Sweden</v>
      </c>
      <c r="E8" s="16" t="str">
        <f t="shared" si="3"/>
        <v>GroupF</v>
      </c>
      <c r="F8" s="16" cm="1">
        <f t="array" aca="1" ref="F8" ca="1">_xlfn.XLOOKUP($D8,INDIRECT("'"&amp;$E8&amp;"'!$E$3:$E$6"),INDEX(INDIRECT("'"&amp;$E8&amp;"'!$F$3:$N$6"),,MATCH(F$2,INDIRECT("'"&amp;$E8&amp;"'!$F$2:$N$2"),0)))</f>
        <v>0</v>
      </c>
      <c r="G8" s="16" cm="1">
        <f t="array" aca="1" ref="G8" ca="1">_xlfn.XLOOKUP($D8,INDIRECT("'"&amp;$E8&amp;"'!$E$3:$E$6"),INDEX(INDIRECT("'"&amp;$E8&amp;"'!$F$3:$N$6"),,MATCH(G$2,INDIRECT("'"&amp;$E8&amp;"'!$F$2:$N$2"),0)))</f>
        <v>0</v>
      </c>
      <c r="H8" s="16" cm="1">
        <f t="array" aca="1" ref="H8" ca="1">_xlfn.XLOOKUP($D8,INDIRECT("'"&amp;$E8&amp;"'!$E$3:$E$6"),INDEX(INDIRECT("'"&amp;$E8&amp;"'!$F$3:$N$6"),,MATCH(H$2,INDIRECT("'"&amp;$E8&amp;"'!$F$2:$N$2"),0)))</f>
        <v>0</v>
      </c>
      <c r="I8" s="16" cm="1">
        <f t="array" aca="1" ref="I8" ca="1">_xlfn.XLOOKUP($D8,INDIRECT("'"&amp;$E8&amp;"'!$E$3:$E$6"),INDEX(INDIRECT("'"&amp;$E8&amp;"'!$F$3:$N$6"),,MATCH(I$2,INDIRECT("'"&amp;$E8&amp;"'!$F$2:$N$2"),0)))</f>
        <v>0</v>
      </c>
      <c r="J8" s="107">
        <f t="shared" ca="1" si="0"/>
        <v>500000.00017199997</v>
      </c>
      <c r="K8" s="16" t="str">
        <f t="shared" si="1"/>
        <v>F</v>
      </c>
      <c r="L8" s="16">
        <f ca="1">VLOOKUP(D8,'World Rankings'!A:C,3,0)</f>
        <v>172</v>
      </c>
      <c r="S8" s="43" t="str">
        <f t="shared" si="4"/>
        <v>DEFGHJKL</v>
      </c>
      <c r="T8" s="93">
        <v>6</v>
      </c>
      <c r="U8" s="96"/>
      <c r="V8" s="96"/>
      <c r="W8" s="96"/>
      <c r="X8" s="96" t="s">
        <v>64</v>
      </c>
      <c r="Y8" s="96" t="s">
        <v>72</v>
      </c>
      <c r="Z8" s="96" t="s">
        <v>73</v>
      </c>
      <c r="AA8" s="96" t="s">
        <v>106</v>
      </c>
      <c r="AB8" s="96" t="s">
        <v>133</v>
      </c>
      <c r="AC8" s="96"/>
      <c r="AD8" s="96" t="s">
        <v>135</v>
      </c>
      <c r="AE8" s="96" t="s">
        <v>136</v>
      </c>
      <c r="AF8" s="96" t="s">
        <v>65</v>
      </c>
      <c r="AG8" s="97" t="s">
        <v>78</v>
      </c>
      <c r="AH8" s="97" t="s">
        <v>140</v>
      </c>
      <c r="AI8" s="97" t="s">
        <v>137</v>
      </c>
      <c r="AJ8" s="97" t="s">
        <v>75</v>
      </c>
      <c r="AK8" s="97" t="s">
        <v>139</v>
      </c>
      <c r="AL8" s="97" t="s">
        <v>79</v>
      </c>
      <c r="AM8" s="97" t="s">
        <v>141</v>
      </c>
      <c r="AN8" s="97" t="s">
        <v>142</v>
      </c>
      <c r="AO8" s="98" t="str">
        <f ca="1">VLOOKUP(AG8,'TACC Competition'!$Z:$AA,2,0)</f>
        <v>Cote d'Ivoire</v>
      </c>
      <c r="AP8" s="98" t="str">
        <f ca="1">VLOOKUP(AH8,'TACC Competition'!$Z:$AA,2,0)</f>
        <v>Egypt</v>
      </c>
      <c r="AQ8" s="98" t="str">
        <f ca="1">VLOOKUP(AI8,'TACC Competition'!$Z:$AA,2,0)</f>
        <v>Algeria</v>
      </c>
      <c r="AR8" s="98" t="str">
        <f ca="1">VLOOKUP(AJ8,'TACC Competition'!$Z:$AA,2,0)</f>
        <v>Turkiye</v>
      </c>
      <c r="AS8" s="98" t="str">
        <f ca="1">VLOOKUP(AK8,'TACC Competition'!$Z:$AA,2,0)</f>
        <v>Saudi Arabia</v>
      </c>
      <c r="AT8" s="98" t="str">
        <f ca="1">VLOOKUP(AL8,'TACC Competition'!$Z:$AA,2,0)</f>
        <v>Sweden</v>
      </c>
      <c r="AU8" s="98" t="str">
        <f ca="1">VLOOKUP(AM8,'TACC Competition'!$Z:$AA,2,0)</f>
        <v>Panama</v>
      </c>
      <c r="AV8" s="98" t="str">
        <f ca="1">VLOOKUP(AN8,'TACC Competition'!$Z:$AA,2,0)</f>
        <v>Uzbekistan</v>
      </c>
    </row>
    <row r="9" spans="1:48" x14ac:dyDescent="0.15">
      <c r="A9" s="16">
        <v>3</v>
      </c>
      <c r="B9" s="16" t="s">
        <v>106</v>
      </c>
      <c r="C9" s="16" t="str">
        <f t="shared" si="2"/>
        <v>3G</v>
      </c>
      <c r="D9" s="102" t="str">
        <f ca="1">VLOOKUP(C9,'TACC Competition'!$Z:$AA,2,0)</f>
        <v>Egypt</v>
      </c>
      <c r="E9" s="16" t="str">
        <f t="shared" si="3"/>
        <v>GroupG</v>
      </c>
      <c r="F9" s="16" cm="1">
        <f t="array" aca="1" ref="F9" ca="1">_xlfn.XLOOKUP($D9,INDIRECT("'"&amp;$E9&amp;"'!$E$3:$E$6"),INDEX(INDIRECT("'"&amp;$E9&amp;"'!$F$3:$N$6"),,MATCH(F$2,INDIRECT("'"&amp;$E9&amp;"'!$F$2:$N$2"),0)))</f>
        <v>0</v>
      </c>
      <c r="G9" s="16" cm="1">
        <f t="array" aca="1" ref="G9" ca="1">_xlfn.XLOOKUP($D9,INDIRECT("'"&amp;$E9&amp;"'!$E$3:$E$6"),INDEX(INDIRECT("'"&amp;$E9&amp;"'!$F$3:$N$6"),,MATCH(G$2,INDIRECT("'"&amp;$E9&amp;"'!$F$2:$N$2"),0)))</f>
        <v>0</v>
      </c>
      <c r="H9" s="16" cm="1">
        <f t="array" aca="1" ref="H9" ca="1">_xlfn.XLOOKUP($D9,INDIRECT("'"&amp;$E9&amp;"'!$E$3:$E$6"),INDEX(INDIRECT("'"&amp;$E9&amp;"'!$F$3:$N$6"),,MATCH(H$2,INDIRECT("'"&amp;$E9&amp;"'!$F$2:$N$2"),0)))</f>
        <v>0</v>
      </c>
      <c r="I9" s="16" cm="1">
        <f t="array" aca="1" ref="I9" ca="1">_xlfn.XLOOKUP($D9,INDIRECT("'"&amp;$E9&amp;"'!$E$3:$E$6"),INDEX(INDIRECT("'"&amp;$E9&amp;"'!$F$3:$N$6"),,MATCH(I$2,INDIRECT("'"&amp;$E9&amp;"'!$F$2:$N$2"),0)))</f>
        <v>0</v>
      </c>
      <c r="J9" s="107">
        <f t="shared" ca="1" si="0"/>
        <v>500000.00017999997</v>
      </c>
      <c r="K9" s="16" t="str">
        <f t="shared" si="1"/>
        <v>G</v>
      </c>
      <c r="L9" s="16">
        <f ca="1">VLOOKUP(D9,'World Rankings'!A:C,3,0)</f>
        <v>180</v>
      </c>
      <c r="S9" s="43" t="str">
        <f t="shared" si="4"/>
        <v>DEFGHIKL</v>
      </c>
      <c r="T9" s="93">
        <v>7</v>
      </c>
      <c r="U9" s="96"/>
      <c r="V9" s="96"/>
      <c r="W9" s="96"/>
      <c r="X9" s="96" t="s">
        <v>64</v>
      </c>
      <c r="Y9" s="96" t="s">
        <v>72</v>
      </c>
      <c r="Z9" s="96" t="s">
        <v>73</v>
      </c>
      <c r="AA9" s="96" t="s">
        <v>106</v>
      </c>
      <c r="AB9" s="96" t="s">
        <v>133</v>
      </c>
      <c r="AC9" s="96" t="s">
        <v>134</v>
      </c>
      <c r="AD9" s="96"/>
      <c r="AE9" s="96" t="s">
        <v>136</v>
      </c>
      <c r="AF9" s="96" t="s">
        <v>65</v>
      </c>
      <c r="AG9" s="97" t="s">
        <v>78</v>
      </c>
      <c r="AH9" s="97" t="s">
        <v>140</v>
      </c>
      <c r="AI9" s="97" t="s">
        <v>138</v>
      </c>
      <c r="AJ9" s="97" t="s">
        <v>75</v>
      </c>
      <c r="AK9" s="97" t="s">
        <v>139</v>
      </c>
      <c r="AL9" s="97" t="s">
        <v>79</v>
      </c>
      <c r="AM9" s="97" t="s">
        <v>141</v>
      </c>
      <c r="AN9" s="97" t="s">
        <v>142</v>
      </c>
      <c r="AO9" s="98" t="str">
        <f ca="1">VLOOKUP(AG9,'TACC Competition'!$Z:$AA,2,0)</f>
        <v>Cote d'Ivoire</v>
      </c>
      <c r="AP9" s="98" t="str">
        <f ca="1">VLOOKUP(AH9,'TACC Competition'!$Z:$AA,2,0)</f>
        <v>Egypt</v>
      </c>
      <c r="AQ9" s="98" t="str">
        <f ca="1">VLOOKUP(AI9,'TACC Competition'!$Z:$AA,2,0)</f>
        <v>Norway</v>
      </c>
      <c r="AR9" s="98" t="str">
        <f ca="1">VLOOKUP(AJ9,'TACC Competition'!$Z:$AA,2,0)</f>
        <v>Turkiye</v>
      </c>
      <c r="AS9" s="98" t="str">
        <f ca="1">VLOOKUP(AK9,'TACC Competition'!$Z:$AA,2,0)</f>
        <v>Saudi Arabia</v>
      </c>
      <c r="AT9" s="98" t="str">
        <f ca="1">VLOOKUP(AL9,'TACC Competition'!$Z:$AA,2,0)</f>
        <v>Sweden</v>
      </c>
      <c r="AU9" s="98" t="str">
        <f ca="1">VLOOKUP(AM9,'TACC Competition'!$Z:$AA,2,0)</f>
        <v>Panama</v>
      </c>
      <c r="AV9" s="98" t="str">
        <f ca="1">VLOOKUP(AN9,'TACC Competition'!$Z:$AA,2,0)</f>
        <v>Uzbekistan</v>
      </c>
    </row>
    <row r="10" spans="1:48" x14ac:dyDescent="0.15">
      <c r="A10" s="16">
        <v>3</v>
      </c>
      <c r="B10" s="16" t="s">
        <v>133</v>
      </c>
      <c r="C10" s="16" t="str">
        <f t="shared" si="2"/>
        <v>3H</v>
      </c>
      <c r="D10" s="102" t="str">
        <f ca="1">VLOOKUP(C10,'TACC Competition'!$Z:$AA,2,0)</f>
        <v>Saudi Arabia</v>
      </c>
      <c r="E10" s="16" t="str">
        <f t="shared" si="3"/>
        <v>GroupH</v>
      </c>
      <c r="F10" s="16" cm="1">
        <f t="array" aca="1" ref="F10" ca="1">_xlfn.XLOOKUP($D10,INDIRECT("'"&amp;$E10&amp;"'!$E$3:$E$6"),INDEX(INDIRECT("'"&amp;$E10&amp;"'!$F$3:$N$6"),,MATCH(F$2,INDIRECT("'"&amp;$E10&amp;"'!$F$2:$N$2"),0)))</f>
        <v>0</v>
      </c>
      <c r="G10" s="16" cm="1">
        <f t="array" aca="1" ref="G10" ca="1">_xlfn.XLOOKUP($D10,INDIRECT("'"&amp;$E10&amp;"'!$E$3:$E$6"),INDEX(INDIRECT("'"&amp;$E10&amp;"'!$F$3:$N$6"),,MATCH(G$2,INDIRECT("'"&amp;$E10&amp;"'!$F$2:$N$2"),0)))</f>
        <v>0</v>
      </c>
      <c r="H10" s="16" cm="1">
        <f t="array" aca="1" ref="H10" ca="1">_xlfn.XLOOKUP($D10,INDIRECT("'"&amp;$E10&amp;"'!$E$3:$E$6"),INDEX(INDIRECT("'"&amp;$E10&amp;"'!$F$3:$N$6"),,MATCH(H$2,INDIRECT("'"&amp;$E10&amp;"'!$F$2:$N$2"),0)))</f>
        <v>0</v>
      </c>
      <c r="I10" s="16" cm="1">
        <f t="array" aca="1" ref="I10" ca="1">_xlfn.XLOOKUP($D10,INDIRECT("'"&amp;$E10&amp;"'!$E$3:$E$6"),INDEX(INDIRECT("'"&amp;$E10&amp;"'!$F$3:$N$6"),,MATCH(I$2,INDIRECT("'"&amp;$E10&amp;"'!$F$2:$N$2"),0)))</f>
        <v>0</v>
      </c>
      <c r="J10" s="107">
        <f t="shared" ca="1" si="0"/>
        <v>500000.00015400001</v>
      </c>
      <c r="K10" s="16" t="str">
        <f t="shared" si="1"/>
        <v>H</v>
      </c>
      <c r="L10" s="16">
        <f ca="1">VLOOKUP(D10,'World Rankings'!A:C,3,0)</f>
        <v>154</v>
      </c>
      <c r="S10" s="43" t="str">
        <f t="shared" si="4"/>
        <v>DEFGHIJL</v>
      </c>
      <c r="T10" s="93">
        <v>8</v>
      </c>
      <c r="U10" s="96"/>
      <c r="V10" s="96"/>
      <c r="W10" s="96"/>
      <c r="X10" s="96" t="s">
        <v>64</v>
      </c>
      <c r="Y10" s="96" t="s">
        <v>72</v>
      </c>
      <c r="Z10" s="96" t="s">
        <v>73</v>
      </c>
      <c r="AA10" s="96" t="s">
        <v>106</v>
      </c>
      <c r="AB10" s="96" t="s">
        <v>133</v>
      </c>
      <c r="AC10" s="96" t="s">
        <v>134</v>
      </c>
      <c r="AD10" s="96" t="s">
        <v>135</v>
      </c>
      <c r="AE10" s="96"/>
      <c r="AF10" s="96" t="s">
        <v>65</v>
      </c>
      <c r="AG10" s="97" t="s">
        <v>78</v>
      </c>
      <c r="AH10" s="97" t="s">
        <v>140</v>
      </c>
      <c r="AI10" s="97" t="s">
        <v>137</v>
      </c>
      <c r="AJ10" s="97" t="s">
        <v>75</v>
      </c>
      <c r="AK10" s="97" t="s">
        <v>139</v>
      </c>
      <c r="AL10" s="97" t="s">
        <v>79</v>
      </c>
      <c r="AM10" s="97" t="s">
        <v>141</v>
      </c>
      <c r="AN10" s="97" t="s">
        <v>138</v>
      </c>
      <c r="AO10" s="98" t="str">
        <f ca="1">VLOOKUP(AG10,'TACC Competition'!$Z:$AA,2,0)</f>
        <v>Cote d'Ivoire</v>
      </c>
      <c r="AP10" s="98" t="str">
        <f ca="1">VLOOKUP(AH10,'TACC Competition'!$Z:$AA,2,0)</f>
        <v>Egypt</v>
      </c>
      <c r="AQ10" s="98" t="str">
        <f ca="1">VLOOKUP(AI10,'TACC Competition'!$Z:$AA,2,0)</f>
        <v>Algeria</v>
      </c>
      <c r="AR10" s="98" t="str">
        <f ca="1">VLOOKUP(AJ10,'TACC Competition'!$Z:$AA,2,0)</f>
        <v>Turkiye</v>
      </c>
      <c r="AS10" s="98" t="str">
        <f ca="1">VLOOKUP(AK10,'TACC Competition'!$Z:$AA,2,0)</f>
        <v>Saudi Arabia</v>
      </c>
      <c r="AT10" s="98" t="str">
        <f ca="1">VLOOKUP(AL10,'TACC Competition'!$Z:$AA,2,0)</f>
        <v>Sweden</v>
      </c>
      <c r="AU10" s="98" t="str">
        <f ca="1">VLOOKUP(AM10,'TACC Competition'!$Z:$AA,2,0)</f>
        <v>Panama</v>
      </c>
      <c r="AV10" s="98" t="str">
        <f ca="1">VLOOKUP(AN10,'TACC Competition'!$Z:$AA,2,0)</f>
        <v>Norway</v>
      </c>
    </row>
    <row r="11" spans="1:48" x14ac:dyDescent="0.15">
      <c r="A11" s="16">
        <v>3</v>
      </c>
      <c r="B11" s="16" t="s">
        <v>134</v>
      </c>
      <c r="C11" s="16" t="str">
        <f t="shared" si="2"/>
        <v>3I</v>
      </c>
      <c r="D11" s="102" t="str">
        <f ca="1">VLOOKUP(C11,'TACC Competition'!$Z:$AA,2,0)</f>
        <v>Norway</v>
      </c>
      <c r="E11" s="16" t="str">
        <f t="shared" si="3"/>
        <v>GroupI</v>
      </c>
      <c r="F11" s="16" cm="1">
        <f t="array" aca="1" ref="F11" ca="1">_xlfn.XLOOKUP($D11,INDIRECT("'"&amp;$E11&amp;"'!$E$3:$E$6"),INDEX(INDIRECT("'"&amp;$E11&amp;"'!$F$3:$N$6"),,MATCH(F$2,INDIRECT("'"&amp;$E11&amp;"'!$F$2:$N$2"),0)))</f>
        <v>0</v>
      </c>
      <c r="G11" s="16" cm="1">
        <f t="array" aca="1" ref="G11" ca="1">_xlfn.XLOOKUP($D11,INDIRECT("'"&amp;$E11&amp;"'!$E$3:$E$6"),INDEX(INDIRECT("'"&amp;$E11&amp;"'!$F$3:$N$6"),,MATCH(G$2,INDIRECT("'"&amp;$E11&amp;"'!$F$2:$N$2"),0)))</f>
        <v>0</v>
      </c>
      <c r="H11" s="16" cm="1">
        <f t="array" aca="1" ref="H11" ca="1">_xlfn.XLOOKUP($D11,INDIRECT("'"&amp;$E11&amp;"'!$E$3:$E$6"),INDEX(INDIRECT("'"&amp;$E11&amp;"'!$F$3:$N$6"),,MATCH(H$2,INDIRECT("'"&amp;$E11&amp;"'!$F$2:$N$2"),0)))</f>
        <v>0</v>
      </c>
      <c r="I11" s="16" cm="1">
        <f t="array" aca="1" ref="I11" ca="1">_xlfn.XLOOKUP($D11,INDIRECT("'"&amp;$E11&amp;"'!$E$3:$E$6"),INDEX(INDIRECT("'"&amp;$E11&amp;"'!$F$3:$N$6"),,MATCH(I$2,INDIRECT("'"&amp;$E11&amp;"'!$F$2:$N$2"),0)))</f>
        <v>0</v>
      </c>
      <c r="J11" s="107">
        <f t="shared" ca="1" si="0"/>
        <v>500000.000183</v>
      </c>
      <c r="K11" s="16" t="str">
        <f t="shared" si="1"/>
        <v>I</v>
      </c>
      <c r="L11" s="16">
        <f ca="1">VLOOKUP(D11,'World Rankings'!A:C,3,0)</f>
        <v>183</v>
      </c>
      <c r="S11" s="43" t="str">
        <f t="shared" si="4"/>
        <v>DEFGHIJK</v>
      </c>
      <c r="T11" s="93">
        <v>9</v>
      </c>
      <c r="U11" s="96"/>
      <c r="V11" s="96"/>
      <c r="W11" s="96"/>
      <c r="X11" s="96" t="s">
        <v>64</v>
      </c>
      <c r="Y11" s="96" t="s">
        <v>72</v>
      </c>
      <c r="Z11" s="96" t="s">
        <v>73</v>
      </c>
      <c r="AA11" s="96" t="s">
        <v>106</v>
      </c>
      <c r="AB11" s="96" t="s">
        <v>133</v>
      </c>
      <c r="AC11" s="96" t="s">
        <v>134</v>
      </c>
      <c r="AD11" s="96" t="s">
        <v>135</v>
      </c>
      <c r="AE11" s="96" t="s">
        <v>136</v>
      </c>
      <c r="AF11" s="96"/>
      <c r="AG11" s="97" t="s">
        <v>78</v>
      </c>
      <c r="AH11" s="97" t="s">
        <v>140</v>
      </c>
      <c r="AI11" s="97" t="s">
        <v>137</v>
      </c>
      <c r="AJ11" s="97" t="s">
        <v>75</v>
      </c>
      <c r="AK11" s="97" t="s">
        <v>139</v>
      </c>
      <c r="AL11" s="97" t="s">
        <v>79</v>
      </c>
      <c r="AM11" s="97" t="s">
        <v>138</v>
      </c>
      <c r="AN11" s="97" t="s">
        <v>142</v>
      </c>
      <c r="AO11" s="98" t="str">
        <f ca="1">VLOOKUP(AG11,'TACC Competition'!$Z:$AA,2,0)</f>
        <v>Cote d'Ivoire</v>
      </c>
      <c r="AP11" s="98" t="str">
        <f ca="1">VLOOKUP(AH11,'TACC Competition'!$Z:$AA,2,0)</f>
        <v>Egypt</v>
      </c>
      <c r="AQ11" s="98" t="str">
        <f ca="1">VLOOKUP(AI11,'TACC Competition'!$Z:$AA,2,0)</f>
        <v>Algeria</v>
      </c>
      <c r="AR11" s="98" t="str">
        <f ca="1">VLOOKUP(AJ11,'TACC Competition'!$Z:$AA,2,0)</f>
        <v>Turkiye</v>
      </c>
      <c r="AS11" s="98" t="str">
        <f ca="1">VLOOKUP(AK11,'TACC Competition'!$Z:$AA,2,0)</f>
        <v>Saudi Arabia</v>
      </c>
      <c r="AT11" s="98" t="str">
        <f ca="1">VLOOKUP(AL11,'TACC Competition'!$Z:$AA,2,0)</f>
        <v>Sweden</v>
      </c>
      <c r="AU11" s="98" t="str">
        <f ca="1">VLOOKUP(AM11,'TACC Competition'!$Z:$AA,2,0)</f>
        <v>Norway</v>
      </c>
      <c r="AV11" s="98" t="str">
        <f ca="1">VLOOKUP(AN11,'TACC Competition'!$Z:$AA,2,0)</f>
        <v>Uzbekistan</v>
      </c>
    </row>
    <row r="12" spans="1:48" x14ac:dyDescent="0.15">
      <c r="A12" s="16">
        <v>3</v>
      </c>
      <c r="B12" s="16" t="s">
        <v>135</v>
      </c>
      <c r="C12" s="16" t="str">
        <f t="shared" si="2"/>
        <v>3J</v>
      </c>
      <c r="D12" s="102" t="str">
        <f ca="1">VLOOKUP(C12,'TACC Competition'!$Z:$AA,2,0)</f>
        <v>Algeria</v>
      </c>
      <c r="E12" s="16" t="str">
        <f t="shared" si="3"/>
        <v>GroupJ</v>
      </c>
      <c r="F12" s="16" cm="1">
        <f t="array" aca="1" ref="F12" ca="1">_xlfn.XLOOKUP($D12,INDIRECT("'"&amp;$E12&amp;"'!$E$3:$E$6"),INDEX(INDIRECT("'"&amp;$E12&amp;"'!$F$3:$N$6"),,MATCH(F$2,INDIRECT("'"&amp;$E12&amp;"'!$F$2:$N$2"),0)))</f>
        <v>0</v>
      </c>
      <c r="G12" s="16" cm="1">
        <f t="array" aca="1" ref="G12" ca="1">_xlfn.XLOOKUP($D12,INDIRECT("'"&amp;$E12&amp;"'!$E$3:$E$6"),INDEX(INDIRECT("'"&amp;$E12&amp;"'!$F$3:$N$6"),,MATCH(G$2,INDIRECT("'"&amp;$E12&amp;"'!$F$2:$N$2"),0)))</f>
        <v>0</v>
      </c>
      <c r="H12" s="16" cm="1">
        <f t="array" aca="1" ref="H12" ca="1">_xlfn.XLOOKUP($D12,INDIRECT("'"&amp;$E12&amp;"'!$E$3:$E$6"),INDEX(INDIRECT("'"&amp;$E12&amp;"'!$F$3:$N$6"),,MATCH(H$2,INDIRECT("'"&amp;$E12&amp;"'!$F$2:$N$2"),0)))</f>
        <v>0</v>
      </c>
      <c r="I12" s="16" cm="1">
        <f t="array" aca="1" ref="I12" ca="1">_xlfn.XLOOKUP($D12,INDIRECT("'"&amp;$E12&amp;"'!$E$3:$E$6"),INDEX(INDIRECT("'"&amp;$E12&amp;"'!$F$3:$N$6"),,MATCH(I$2,INDIRECT("'"&amp;$E12&amp;"'!$F$2:$N$2"),0)))</f>
        <v>0</v>
      </c>
      <c r="J12" s="107">
        <f t="shared" ca="1" si="0"/>
        <v>500000.00017700001</v>
      </c>
      <c r="K12" s="16" t="str">
        <f t="shared" si="1"/>
        <v>J</v>
      </c>
      <c r="L12" s="16">
        <f ca="1">VLOOKUP(D12,'World Rankings'!A:C,3,0)</f>
        <v>177</v>
      </c>
      <c r="S12" s="43" t="str">
        <f t="shared" si="4"/>
        <v>CFGHIJKL</v>
      </c>
      <c r="T12" s="93">
        <v>10</v>
      </c>
      <c r="U12" s="96"/>
      <c r="V12" s="96"/>
      <c r="W12" s="96" t="s">
        <v>71</v>
      </c>
      <c r="X12" s="96"/>
      <c r="Y12" s="96"/>
      <c r="Z12" s="96" t="s">
        <v>73</v>
      </c>
      <c r="AA12" s="96" t="s">
        <v>106</v>
      </c>
      <c r="AB12" s="96" t="s">
        <v>133</v>
      </c>
      <c r="AC12" s="96" t="s">
        <v>134</v>
      </c>
      <c r="AD12" s="96" t="s">
        <v>135</v>
      </c>
      <c r="AE12" s="96" t="s">
        <v>136</v>
      </c>
      <c r="AF12" s="96" t="s">
        <v>65</v>
      </c>
      <c r="AG12" s="97" t="s">
        <v>139</v>
      </c>
      <c r="AH12" s="97" t="s">
        <v>140</v>
      </c>
      <c r="AI12" s="97" t="s">
        <v>138</v>
      </c>
      <c r="AJ12" s="97" t="s">
        <v>77</v>
      </c>
      <c r="AK12" s="97" t="s">
        <v>137</v>
      </c>
      <c r="AL12" s="97" t="s">
        <v>79</v>
      </c>
      <c r="AM12" s="97" t="s">
        <v>141</v>
      </c>
      <c r="AN12" s="97" t="s">
        <v>142</v>
      </c>
      <c r="AO12" s="98" t="str">
        <f ca="1">VLOOKUP(AG12,'TACC Competition'!$Z:$AA,2,0)</f>
        <v>Saudi Arabia</v>
      </c>
      <c r="AP12" s="98" t="str">
        <f ca="1">VLOOKUP(AH12,'TACC Competition'!$Z:$AA,2,0)</f>
        <v>Egypt</v>
      </c>
      <c r="AQ12" s="98" t="str">
        <f ca="1">VLOOKUP(AI12,'TACC Competition'!$Z:$AA,2,0)</f>
        <v>Norway</v>
      </c>
      <c r="AR12" s="98" t="str">
        <f ca="1">VLOOKUP(AJ12,'TACC Competition'!$Z:$AA,2,0)</f>
        <v>Scotland</v>
      </c>
      <c r="AS12" s="98" t="str">
        <f ca="1">VLOOKUP(AK12,'TACC Competition'!$Z:$AA,2,0)</f>
        <v>Algeria</v>
      </c>
      <c r="AT12" s="98" t="str">
        <f ca="1">VLOOKUP(AL12,'TACC Competition'!$Z:$AA,2,0)</f>
        <v>Sweden</v>
      </c>
      <c r="AU12" s="98" t="str">
        <f ca="1">VLOOKUP(AM12,'TACC Competition'!$Z:$AA,2,0)</f>
        <v>Panama</v>
      </c>
      <c r="AV12" s="98" t="str">
        <f ca="1">VLOOKUP(AN12,'TACC Competition'!$Z:$AA,2,0)</f>
        <v>Uzbekistan</v>
      </c>
    </row>
    <row r="13" spans="1:48" x14ac:dyDescent="0.15">
      <c r="A13" s="16">
        <v>3</v>
      </c>
      <c r="B13" s="16" t="s">
        <v>136</v>
      </c>
      <c r="C13" s="16" t="str">
        <f t="shared" si="2"/>
        <v>3K</v>
      </c>
      <c r="D13" s="102" t="str">
        <f ca="1">VLOOKUP(C13,'TACC Competition'!$Z:$AA,2,0)</f>
        <v>Uzbekistan</v>
      </c>
      <c r="E13" s="16" t="str">
        <f t="shared" si="3"/>
        <v>GroupK</v>
      </c>
      <c r="F13" s="16" cm="1">
        <f t="array" aca="1" ref="F13" ca="1">_xlfn.XLOOKUP($D13,INDIRECT("'"&amp;$E13&amp;"'!$E$3:$E$6"),INDEX(INDIRECT("'"&amp;$E13&amp;"'!$F$3:$N$6"),,MATCH(F$2,INDIRECT("'"&amp;$E13&amp;"'!$F$2:$N$2"),0)))</f>
        <v>0</v>
      </c>
      <c r="G13" s="16" cm="1">
        <f t="array" aca="1" ref="G13" ca="1">_xlfn.XLOOKUP($D13,INDIRECT("'"&amp;$E13&amp;"'!$E$3:$E$6"),INDEX(INDIRECT("'"&amp;$E13&amp;"'!$F$3:$N$6"),,MATCH(G$2,INDIRECT("'"&amp;$E13&amp;"'!$F$2:$N$2"),0)))</f>
        <v>0</v>
      </c>
      <c r="H13" s="16" cm="1">
        <f t="array" aca="1" ref="H13" ca="1">_xlfn.XLOOKUP($D13,INDIRECT("'"&amp;$E13&amp;"'!$E$3:$E$6"),INDEX(INDIRECT("'"&amp;$E13&amp;"'!$F$3:$N$6"),,MATCH(H$2,INDIRECT("'"&amp;$E13&amp;"'!$F$2:$N$2"),0)))</f>
        <v>0</v>
      </c>
      <c r="I13" s="16" cm="1">
        <f t="array" aca="1" ref="I13" ca="1">_xlfn.XLOOKUP($D13,INDIRECT("'"&amp;$E13&amp;"'!$E$3:$E$6"),INDEX(INDIRECT("'"&amp;$E13&amp;"'!$F$3:$N$6"),,MATCH(I$2,INDIRECT("'"&amp;$E13&amp;"'!$F$2:$N$2"),0)))</f>
        <v>0</v>
      </c>
      <c r="J13" s="107">
        <f t="shared" ca="1" si="0"/>
        <v>500000.00015699997</v>
      </c>
      <c r="K13" s="16" t="str">
        <f t="shared" si="1"/>
        <v>K</v>
      </c>
      <c r="L13" s="16">
        <f ca="1">VLOOKUP(D13,'World Rankings'!A:C,3,0)</f>
        <v>157</v>
      </c>
      <c r="S13" s="43" t="str">
        <f t="shared" si="4"/>
        <v>CEGHIJKL</v>
      </c>
      <c r="T13" s="93">
        <v>11</v>
      </c>
      <c r="U13" s="96"/>
      <c r="V13" s="96"/>
      <c r="W13" s="96" t="s">
        <v>71</v>
      </c>
      <c r="X13" s="96"/>
      <c r="Y13" s="96" t="s">
        <v>72</v>
      </c>
      <c r="Z13" s="96"/>
      <c r="AA13" s="96" t="s">
        <v>106</v>
      </c>
      <c r="AB13" s="96" t="s">
        <v>133</v>
      </c>
      <c r="AC13" s="96" t="s">
        <v>134</v>
      </c>
      <c r="AD13" s="96" t="s">
        <v>135</v>
      </c>
      <c r="AE13" s="96" t="s">
        <v>136</v>
      </c>
      <c r="AF13" s="96" t="s">
        <v>65</v>
      </c>
      <c r="AG13" s="97" t="s">
        <v>78</v>
      </c>
      <c r="AH13" s="97" t="s">
        <v>137</v>
      </c>
      <c r="AI13" s="97" t="s">
        <v>138</v>
      </c>
      <c r="AJ13" s="97" t="s">
        <v>77</v>
      </c>
      <c r="AK13" s="97" t="s">
        <v>139</v>
      </c>
      <c r="AL13" s="97" t="s">
        <v>140</v>
      </c>
      <c r="AM13" s="97" t="s">
        <v>141</v>
      </c>
      <c r="AN13" s="97" t="s">
        <v>142</v>
      </c>
      <c r="AO13" s="98" t="str">
        <f ca="1">VLOOKUP(AG13,'TACC Competition'!$Z:$AA,2,0)</f>
        <v>Cote d'Ivoire</v>
      </c>
      <c r="AP13" s="98" t="str">
        <f ca="1">VLOOKUP(AH13,'TACC Competition'!$Z:$AA,2,0)</f>
        <v>Algeria</v>
      </c>
      <c r="AQ13" s="98" t="str">
        <f ca="1">VLOOKUP(AI13,'TACC Competition'!$Z:$AA,2,0)</f>
        <v>Norway</v>
      </c>
      <c r="AR13" s="98" t="str">
        <f ca="1">VLOOKUP(AJ13,'TACC Competition'!$Z:$AA,2,0)</f>
        <v>Scotland</v>
      </c>
      <c r="AS13" s="98" t="str">
        <f ca="1">VLOOKUP(AK13,'TACC Competition'!$Z:$AA,2,0)</f>
        <v>Saudi Arabia</v>
      </c>
      <c r="AT13" s="98" t="str">
        <f ca="1">VLOOKUP(AL13,'TACC Competition'!$Z:$AA,2,0)</f>
        <v>Egypt</v>
      </c>
      <c r="AU13" s="98" t="str">
        <f ca="1">VLOOKUP(AM13,'TACC Competition'!$Z:$AA,2,0)</f>
        <v>Panama</v>
      </c>
      <c r="AV13" s="98" t="str">
        <f ca="1">VLOOKUP(AN13,'TACC Competition'!$Z:$AA,2,0)</f>
        <v>Uzbekistan</v>
      </c>
    </row>
    <row r="14" spans="1:48" x14ac:dyDescent="0.15">
      <c r="A14" s="16">
        <v>3</v>
      </c>
      <c r="B14" s="16" t="s">
        <v>65</v>
      </c>
      <c r="C14" s="16" t="str">
        <f t="shared" si="2"/>
        <v>3L</v>
      </c>
      <c r="D14" s="102" t="str">
        <f ca="1">VLOOKUP(C14,'TACC Competition'!$Z:$AA,2,0)</f>
        <v>Panama</v>
      </c>
      <c r="E14" s="16" t="str">
        <f t="shared" si="3"/>
        <v>GroupL</v>
      </c>
      <c r="F14" s="16" cm="1">
        <f t="array" aca="1" ref="F14" ca="1">_xlfn.XLOOKUP($D14,INDIRECT("'"&amp;$E14&amp;"'!$E$3:$E$6"),INDEX(INDIRECT("'"&amp;$E14&amp;"'!$F$3:$N$6"),,MATCH(F$2,INDIRECT("'"&amp;$E14&amp;"'!$F$2:$N$2"),0)))</f>
        <v>0</v>
      </c>
      <c r="G14" s="16" cm="1">
        <f t="array" aca="1" ref="G14" ca="1">_xlfn.XLOOKUP($D14,INDIRECT("'"&amp;$E14&amp;"'!$E$3:$E$6"),INDEX(INDIRECT("'"&amp;$E14&amp;"'!$F$3:$N$6"),,MATCH(G$2,INDIRECT("'"&amp;$E14&amp;"'!$F$2:$N$2"),0)))</f>
        <v>0</v>
      </c>
      <c r="H14" s="16" cm="1">
        <f t="array" aca="1" ref="H14" ca="1">_xlfn.XLOOKUP($D14,INDIRECT("'"&amp;$E14&amp;"'!$E$3:$E$6"),INDEX(INDIRECT("'"&amp;$E14&amp;"'!$F$3:$N$6"),,MATCH(H$2,INDIRECT("'"&amp;$E14&amp;"'!$F$2:$N$2"),0)))</f>
        <v>0</v>
      </c>
      <c r="I14" s="16" cm="1">
        <f t="array" aca="1" ref="I14" ca="1">_xlfn.XLOOKUP($D14,INDIRECT("'"&amp;$E14&amp;"'!$E$3:$E$6"),INDEX(INDIRECT("'"&amp;$E14&amp;"'!$F$3:$N$6"),,MATCH(I$2,INDIRECT("'"&amp;$E14&amp;"'!$F$2:$N$2"),0)))</f>
        <v>0</v>
      </c>
      <c r="J14" s="107">
        <f t="shared" ca="1" si="0"/>
        <v>500000.00018099998</v>
      </c>
      <c r="K14" s="16" t="str">
        <f t="shared" si="1"/>
        <v>L</v>
      </c>
      <c r="L14" s="16">
        <f ca="1">VLOOKUP(D14,'World Rankings'!A:C,3,0)</f>
        <v>181</v>
      </c>
      <c r="S14" s="43" t="str">
        <f t="shared" si="4"/>
        <v>CEFHIJKL</v>
      </c>
      <c r="T14" s="93">
        <v>12</v>
      </c>
      <c r="U14" s="96"/>
      <c r="V14" s="96"/>
      <c r="W14" s="96" t="s">
        <v>71</v>
      </c>
      <c r="X14" s="96"/>
      <c r="Y14" s="96" t="s">
        <v>72</v>
      </c>
      <c r="Z14" s="96" t="s">
        <v>73</v>
      </c>
      <c r="AA14" s="96"/>
      <c r="AB14" s="96" t="s">
        <v>133</v>
      </c>
      <c r="AC14" s="96" t="s">
        <v>134</v>
      </c>
      <c r="AD14" s="96" t="s">
        <v>135</v>
      </c>
      <c r="AE14" s="96" t="s">
        <v>136</v>
      </c>
      <c r="AF14" s="96" t="s">
        <v>65</v>
      </c>
      <c r="AG14" s="97" t="s">
        <v>78</v>
      </c>
      <c r="AH14" s="97" t="s">
        <v>137</v>
      </c>
      <c r="AI14" s="97" t="s">
        <v>138</v>
      </c>
      <c r="AJ14" s="97" t="s">
        <v>77</v>
      </c>
      <c r="AK14" s="97" t="s">
        <v>139</v>
      </c>
      <c r="AL14" s="97" t="s">
        <v>79</v>
      </c>
      <c r="AM14" s="97" t="s">
        <v>141</v>
      </c>
      <c r="AN14" s="97" t="s">
        <v>142</v>
      </c>
      <c r="AO14" s="98" t="str">
        <f ca="1">VLOOKUP(AG14,'TACC Competition'!$Z:$AA,2,0)</f>
        <v>Cote d'Ivoire</v>
      </c>
      <c r="AP14" s="98" t="str">
        <f ca="1">VLOOKUP(AH14,'TACC Competition'!$Z:$AA,2,0)</f>
        <v>Algeria</v>
      </c>
      <c r="AQ14" s="98" t="str">
        <f ca="1">VLOOKUP(AI14,'TACC Competition'!$Z:$AA,2,0)</f>
        <v>Norway</v>
      </c>
      <c r="AR14" s="98" t="str">
        <f ca="1">VLOOKUP(AJ14,'TACC Competition'!$Z:$AA,2,0)</f>
        <v>Scotland</v>
      </c>
      <c r="AS14" s="98" t="str">
        <f ca="1">VLOOKUP(AK14,'TACC Competition'!$Z:$AA,2,0)</f>
        <v>Saudi Arabia</v>
      </c>
      <c r="AT14" s="98" t="str">
        <f ca="1">VLOOKUP(AL14,'TACC Competition'!$Z:$AA,2,0)</f>
        <v>Sweden</v>
      </c>
      <c r="AU14" s="98" t="str">
        <f ca="1">VLOOKUP(AM14,'TACC Competition'!$Z:$AA,2,0)</f>
        <v>Panama</v>
      </c>
      <c r="AV14" s="98" t="str">
        <f ca="1">VLOOKUP(AN14,'TACC Competition'!$Z:$AA,2,0)</f>
        <v>Uzbekistan</v>
      </c>
    </row>
    <row r="15" spans="1:48" ht="13" thickBot="1" x14ac:dyDescent="0.2">
      <c r="A15" s="15"/>
      <c r="B15" s="15"/>
      <c r="C15" s="15"/>
      <c r="D15" s="15"/>
      <c r="E15" s="15"/>
      <c r="F15" s="15"/>
      <c r="G15" s="15"/>
      <c r="H15" s="15"/>
      <c r="I15" s="15"/>
      <c r="S15" s="43" t="str">
        <f t="shared" si="4"/>
        <v>CEFGIJKL</v>
      </c>
      <c r="T15" s="93">
        <v>13</v>
      </c>
      <c r="U15" s="96"/>
      <c r="V15" s="96"/>
      <c r="W15" s="96" t="s">
        <v>71</v>
      </c>
      <c r="X15" s="96"/>
      <c r="Y15" s="96" t="s">
        <v>72</v>
      </c>
      <c r="Z15" s="96" t="s">
        <v>73</v>
      </c>
      <c r="AA15" s="96" t="s">
        <v>106</v>
      </c>
      <c r="AB15" s="96"/>
      <c r="AC15" s="96" t="s">
        <v>134</v>
      </c>
      <c r="AD15" s="96" t="s">
        <v>135</v>
      </c>
      <c r="AE15" s="96" t="s">
        <v>136</v>
      </c>
      <c r="AF15" s="96" t="s">
        <v>65</v>
      </c>
      <c r="AG15" s="97" t="s">
        <v>78</v>
      </c>
      <c r="AH15" s="97" t="s">
        <v>140</v>
      </c>
      <c r="AI15" s="97" t="s">
        <v>138</v>
      </c>
      <c r="AJ15" s="97" t="s">
        <v>77</v>
      </c>
      <c r="AK15" s="97" t="s">
        <v>137</v>
      </c>
      <c r="AL15" s="97" t="s">
        <v>79</v>
      </c>
      <c r="AM15" s="97" t="s">
        <v>141</v>
      </c>
      <c r="AN15" s="97" t="s">
        <v>142</v>
      </c>
      <c r="AO15" s="98" t="str">
        <f ca="1">VLOOKUP(AG15,'TACC Competition'!$Z:$AA,2,0)</f>
        <v>Cote d'Ivoire</v>
      </c>
      <c r="AP15" s="98" t="str">
        <f ca="1">VLOOKUP(AH15,'TACC Competition'!$Z:$AA,2,0)</f>
        <v>Egypt</v>
      </c>
      <c r="AQ15" s="98" t="str">
        <f ca="1">VLOOKUP(AI15,'TACC Competition'!$Z:$AA,2,0)</f>
        <v>Norway</v>
      </c>
      <c r="AR15" s="98" t="str">
        <f ca="1">VLOOKUP(AJ15,'TACC Competition'!$Z:$AA,2,0)</f>
        <v>Scotland</v>
      </c>
      <c r="AS15" s="98" t="str">
        <f ca="1">VLOOKUP(AK15,'TACC Competition'!$Z:$AA,2,0)</f>
        <v>Algeria</v>
      </c>
      <c r="AT15" s="98" t="str">
        <f ca="1">VLOOKUP(AL15,'TACC Competition'!$Z:$AA,2,0)</f>
        <v>Sweden</v>
      </c>
      <c r="AU15" s="98" t="str">
        <f ca="1">VLOOKUP(AM15,'TACC Competition'!$Z:$AA,2,0)</f>
        <v>Panama</v>
      </c>
      <c r="AV15" s="98" t="str">
        <f ca="1">VLOOKUP(AN15,'TACC Competition'!$Z:$AA,2,0)</f>
        <v>Uzbekistan</v>
      </c>
    </row>
    <row r="16" spans="1:48" ht="14" thickTop="1" thickBot="1" x14ac:dyDescent="0.2">
      <c r="A16" s="108" t="s">
        <v>520</v>
      </c>
      <c r="B16" s="109"/>
      <c r="C16" s="109"/>
      <c r="D16" s="110" t="s">
        <v>12</v>
      </c>
      <c r="E16" s="109"/>
      <c r="F16" s="111" t="s">
        <v>15</v>
      </c>
      <c r="G16" s="112" t="s">
        <v>14</v>
      </c>
      <c r="H16" s="111" t="s">
        <v>66</v>
      </c>
      <c r="I16" s="111" t="s">
        <v>67</v>
      </c>
      <c r="J16" s="113" t="s">
        <v>519</v>
      </c>
      <c r="K16" s="114"/>
      <c r="L16" s="114"/>
      <c r="M16" s="114"/>
      <c r="N16" s="114"/>
      <c r="O16" s="115"/>
      <c r="Q16" s="101" t="s">
        <v>518</v>
      </c>
      <c r="S16" s="43" t="str">
        <f t="shared" si="4"/>
        <v>CEFGHJKL</v>
      </c>
      <c r="T16" s="93">
        <v>14</v>
      </c>
      <c r="U16" s="96"/>
      <c r="V16" s="96"/>
      <c r="W16" s="96" t="s">
        <v>71</v>
      </c>
      <c r="X16" s="96"/>
      <c r="Y16" s="96" t="s">
        <v>72</v>
      </c>
      <c r="Z16" s="96" t="s">
        <v>73</v>
      </c>
      <c r="AA16" s="96" t="s">
        <v>106</v>
      </c>
      <c r="AB16" s="96" t="s">
        <v>133</v>
      </c>
      <c r="AC16" s="96"/>
      <c r="AD16" s="96" t="s">
        <v>135</v>
      </c>
      <c r="AE16" s="96" t="s">
        <v>136</v>
      </c>
      <c r="AF16" s="96" t="s">
        <v>65</v>
      </c>
      <c r="AG16" s="97" t="s">
        <v>78</v>
      </c>
      <c r="AH16" s="97" t="s">
        <v>140</v>
      </c>
      <c r="AI16" s="97" t="s">
        <v>137</v>
      </c>
      <c r="AJ16" s="97" t="s">
        <v>77</v>
      </c>
      <c r="AK16" s="97" t="s">
        <v>139</v>
      </c>
      <c r="AL16" s="97" t="s">
        <v>79</v>
      </c>
      <c r="AM16" s="97" t="s">
        <v>141</v>
      </c>
      <c r="AN16" s="97" t="s">
        <v>142</v>
      </c>
      <c r="AO16" s="98" t="str">
        <f ca="1">VLOOKUP(AG16,'TACC Competition'!$Z:$AA,2,0)</f>
        <v>Cote d'Ivoire</v>
      </c>
      <c r="AP16" s="98" t="str">
        <f ca="1">VLOOKUP(AH16,'TACC Competition'!$Z:$AA,2,0)</f>
        <v>Egypt</v>
      </c>
      <c r="AQ16" s="98" t="str">
        <f ca="1">VLOOKUP(AI16,'TACC Competition'!$Z:$AA,2,0)</f>
        <v>Algeria</v>
      </c>
      <c r="AR16" s="98" t="str">
        <f ca="1">VLOOKUP(AJ16,'TACC Competition'!$Z:$AA,2,0)</f>
        <v>Scotland</v>
      </c>
      <c r="AS16" s="98" t="str">
        <f ca="1">VLOOKUP(AK16,'TACC Competition'!$Z:$AA,2,0)</f>
        <v>Saudi Arabia</v>
      </c>
      <c r="AT16" s="98" t="str">
        <f ca="1">VLOOKUP(AL16,'TACC Competition'!$Z:$AA,2,0)</f>
        <v>Sweden</v>
      </c>
      <c r="AU16" s="98" t="str">
        <f ca="1">VLOOKUP(AM16,'TACC Competition'!$Z:$AA,2,0)</f>
        <v>Panama</v>
      </c>
      <c r="AV16" s="98" t="str">
        <f ca="1">VLOOKUP(AN16,'TACC Competition'!$Z:$AA,2,0)</f>
        <v>Uzbekistan</v>
      </c>
    </row>
    <row r="17" spans="1:48" ht="13" thickTop="1" x14ac:dyDescent="0.15">
      <c r="A17" s="116">
        <v>1</v>
      </c>
      <c r="D17" s="102" t="str">
        <f t="shared" ref="D17:D28" ca="1" si="5">INDEX(D$3:D$14,MATCH($J17,$J$3:$J$14,0))</f>
        <v>Turkiye</v>
      </c>
      <c r="F17" s="16">
        <f t="shared" ref="F17:I28" ca="1" si="6">INDEX(F$3:F$14,MATCH($J17,$J$3:$J$14,0))</f>
        <v>0</v>
      </c>
      <c r="G17" s="16">
        <f t="shared" ca="1" si="6"/>
        <v>0</v>
      </c>
      <c r="H17" s="16">
        <f t="shared" ca="1" si="6"/>
        <v>0</v>
      </c>
      <c r="I17" s="16">
        <f t="shared" ca="1" si="6"/>
        <v>0</v>
      </c>
      <c r="J17" s="107">
        <f t="shared" ref="J17:J28" ca="1" si="7">LARGE($J$3:$J$14,ROW(A1))</f>
        <v>500000.00018600002</v>
      </c>
      <c r="K17" s="16" t="str">
        <f ca="1">INDEX(K$3:K$14,MATCH($J17,$J$3:$J$14,0))</f>
        <v>D</v>
      </c>
      <c r="M17" s="123" cm="1">
        <f t="array" aca="1" ref="M17" ca="1">SUM(IF($K$17:$K$24 &lt; $K17,1))</f>
        <v>1</v>
      </c>
      <c r="N17" s="124" t="str">
        <f ca="1">INDEX($K$17:$K$24,MATCH(ROW(A1)-1,$M$17:$M$24,0))</f>
        <v>C</v>
      </c>
      <c r="O17" s="117"/>
      <c r="Q17" s="16">
        <f ca="1">VLOOKUP(D17,'World Rankings'!A:C,2,0)</f>
        <v>26</v>
      </c>
      <c r="S17" s="43" t="str">
        <f t="shared" si="4"/>
        <v>CEFGHIKL</v>
      </c>
      <c r="T17" s="93">
        <v>15</v>
      </c>
      <c r="U17" s="96"/>
      <c r="V17" s="96"/>
      <c r="W17" s="96" t="s">
        <v>71</v>
      </c>
      <c r="X17" s="96"/>
      <c r="Y17" s="96" t="s">
        <v>72</v>
      </c>
      <c r="Z17" s="96" t="s">
        <v>73</v>
      </c>
      <c r="AA17" s="96" t="s">
        <v>106</v>
      </c>
      <c r="AB17" s="96" t="s">
        <v>133</v>
      </c>
      <c r="AC17" s="96" t="s">
        <v>134</v>
      </c>
      <c r="AD17" s="96"/>
      <c r="AE17" s="96" t="s">
        <v>136</v>
      </c>
      <c r="AF17" s="96" t="s">
        <v>65</v>
      </c>
      <c r="AG17" s="97" t="s">
        <v>78</v>
      </c>
      <c r="AH17" s="97" t="s">
        <v>140</v>
      </c>
      <c r="AI17" s="97" t="s">
        <v>138</v>
      </c>
      <c r="AJ17" s="97" t="s">
        <v>77</v>
      </c>
      <c r="AK17" s="97" t="s">
        <v>139</v>
      </c>
      <c r="AL17" s="97" t="s">
        <v>79</v>
      </c>
      <c r="AM17" s="97" t="s">
        <v>141</v>
      </c>
      <c r="AN17" s="97" t="s">
        <v>142</v>
      </c>
      <c r="AO17" s="98" t="str">
        <f ca="1">VLOOKUP(AG17,'TACC Competition'!$Z:$AA,2,0)</f>
        <v>Cote d'Ivoire</v>
      </c>
      <c r="AP17" s="98" t="str">
        <f ca="1">VLOOKUP(AH17,'TACC Competition'!$Z:$AA,2,0)</f>
        <v>Egypt</v>
      </c>
      <c r="AQ17" s="98" t="str">
        <f ca="1">VLOOKUP(AI17,'TACC Competition'!$Z:$AA,2,0)</f>
        <v>Norway</v>
      </c>
      <c r="AR17" s="98" t="str">
        <f ca="1">VLOOKUP(AJ17,'TACC Competition'!$Z:$AA,2,0)</f>
        <v>Scotland</v>
      </c>
      <c r="AS17" s="98" t="str">
        <f ca="1">VLOOKUP(AK17,'TACC Competition'!$Z:$AA,2,0)</f>
        <v>Saudi Arabia</v>
      </c>
      <c r="AT17" s="98" t="str">
        <f ca="1">VLOOKUP(AL17,'TACC Competition'!$Z:$AA,2,0)</f>
        <v>Sweden</v>
      </c>
      <c r="AU17" s="98" t="str">
        <f ca="1">VLOOKUP(AM17,'TACC Competition'!$Z:$AA,2,0)</f>
        <v>Panama</v>
      </c>
      <c r="AV17" s="98" t="str">
        <f ca="1">VLOOKUP(AN17,'TACC Competition'!$Z:$AA,2,0)</f>
        <v>Uzbekistan</v>
      </c>
    </row>
    <row r="18" spans="1:48" x14ac:dyDescent="0.15">
      <c r="A18" s="116">
        <v>2</v>
      </c>
      <c r="D18" s="102" t="str">
        <f t="shared" ca="1" si="5"/>
        <v>Norway</v>
      </c>
      <c r="F18" s="16">
        <f t="shared" ca="1" si="6"/>
        <v>0</v>
      </c>
      <c r="G18" s="16">
        <f t="shared" ca="1" si="6"/>
        <v>0</v>
      </c>
      <c r="H18" s="16">
        <f t="shared" ca="1" si="6"/>
        <v>0</v>
      </c>
      <c r="I18" s="16">
        <f t="shared" ca="1" si="6"/>
        <v>0</v>
      </c>
      <c r="J18" s="107">
        <f t="shared" ca="1" si="7"/>
        <v>500000.000183</v>
      </c>
      <c r="K18" s="16" t="str">
        <f t="shared" ref="K18:K28" ca="1" si="8">INDEX(K$3:K$14,MATCH($J18,$J$3:$J$14,0))</f>
        <v>I</v>
      </c>
      <c r="M18" s="125" cm="1">
        <f t="array" aca="1" ref="M18" ca="1">SUM(IF($K$17:$K$24 &lt; $K18,1))</f>
        <v>5</v>
      </c>
      <c r="N18" s="126" t="str">
        <f t="shared" ref="N18:N24" ca="1" si="9">INDEX($K$17:$K$24,MATCH(ROW(A2)-1,$M$17:$M$24,0))</f>
        <v>D</v>
      </c>
      <c r="O18" s="117"/>
      <c r="Q18" s="16">
        <f ca="1">VLOOKUP(D18,'World Rankings'!A:C,2,0)</f>
        <v>29</v>
      </c>
      <c r="S18" s="43" t="str">
        <f t="shared" si="4"/>
        <v>CEFGHIJL</v>
      </c>
      <c r="T18" s="93">
        <v>16</v>
      </c>
      <c r="U18" s="96"/>
      <c r="V18" s="96"/>
      <c r="W18" s="96" t="s">
        <v>71</v>
      </c>
      <c r="X18" s="96"/>
      <c r="Y18" s="96" t="s">
        <v>72</v>
      </c>
      <c r="Z18" s="96" t="s">
        <v>73</v>
      </c>
      <c r="AA18" s="96" t="s">
        <v>106</v>
      </c>
      <c r="AB18" s="96" t="s">
        <v>133</v>
      </c>
      <c r="AC18" s="96" t="s">
        <v>134</v>
      </c>
      <c r="AD18" s="96" t="s">
        <v>135</v>
      </c>
      <c r="AE18" s="96"/>
      <c r="AF18" s="96" t="s">
        <v>65</v>
      </c>
      <c r="AG18" s="97" t="s">
        <v>78</v>
      </c>
      <c r="AH18" s="97" t="s">
        <v>140</v>
      </c>
      <c r="AI18" s="97" t="s">
        <v>137</v>
      </c>
      <c r="AJ18" s="97" t="s">
        <v>77</v>
      </c>
      <c r="AK18" s="97" t="s">
        <v>139</v>
      </c>
      <c r="AL18" s="97" t="s">
        <v>79</v>
      </c>
      <c r="AM18" s="97" t="s">
        <v>141</v>
      </c>
      <c r="AN18" s="97" t="s">
        <v>138</v>
      </c>
      <c r="AO18" s="98" t="str">
        <f ca="1">VLOOKUP(AG18,'TACC Competition'!$Z:$AA,2,0)</f>
        <v>Cote d'Ivoire</v>
      </c>
      <c r="AP18" s="98" t="str">
        <f ca="1">VLOOKUP(AH18,'TACC Competition'!$Z:$AA,2,0)</f>
        <v>Egypt</v>
      </c>
      <c r="AQ18" s="98" t="str">
        <f ca="1">VLOOKUP(AI18,'TACC Competition'!$Z:$AA,2,0)</f>
        <v>Algeria</v>
      </c>
      <c r="AR18" s="98" t="str">
        <f ca="1">VLOOKUP(AJ18,'TACC Competition'!$Z:$AA,2,0)</f>
        <v>Scotland</v>
      </c>
      <c r="AS18" s="98" t="str">
        <f ca="1">VLOOKUP(AK18,'TACC Competition'!$Z:$AA,2,0)</f>
        <v>Saudi Arabia</v>
      </c>
      <c r="AT18" s="98" t="str">
        <f ca="1">VLOOKUP(AL18,'TACC Competition'!$Z:$AA,2,0)</f>
        <v>Sweden</v>
      </c>
      <c r="AU18" s="98" t="str">
        <f ca="1">VLOOKUP(AM18,'TACC Competition'!$Z:$AA,2,0)</f>
        <v>Panama</v>
      </c>
      <c r="AV18" s="98" t="str">
        <f ca="1">VLOOKUP(AN18,'TACC Competition'!$Z:$AA,2,0)</f>
        <v>Norway</v>
      </c>
    </row>
    <row r="19" spans="1:48" x14ac:dyDescent="0.15">
      <c r="A19" s="116">
        <v>3</v>
      </c>
      <c r="D19" s="102" t="str">
        <f t="shared" ca="1" si="5"/>
        <v>Panama</v>
      </c>
      <c r="F19" s="16">
        <f t="shared" ca="1" si="6"/>
        <v>0</v>
      </c>
      <c r="G19" s="16">
        <f t="shared" ca="1" si="6"/>
        <v>0</v>
      </c>
      <c r="H19" s="16">
        <f t="shared" ca="1" si="6"/>
        <v>0</v>
      </c>
      <c r="I19" s="16">
        <f t="shared" ca="1" si="6"/>
        <v>0</v>
      </c>
      <c r="J19" s="107">
        <f t="shared" ca="1" si="7"/>
        <v>500000.00018099998</v>
      </c>
      <c r="K19" s="16" t="str">
        <f t="shared" ca="1" si="8"/>
        <v>L</v>
      </c>
      <c r="M19" s="125" cm="1">
        <f t="array" aca="1" ref="M19" ca="1">SUM(IF($K$17:$K$24 &lt; $K19,1))</f>
        <v>7</v>
      </c>
      <c r="N19" s="126" t="str">
        <f t="shared" ca="1" si="9"/>
        <v>E</v>
      </c>
      <c r="O19" s="117"/>
      <c r="Q19" s="16">
        <f ca="1">VLOOKUP(D19,'World Rankings'!A:C,2,0)</f>
        <v>31</v>
      </c>
      <c r="S19" s="43" t="str">
        <f t="shared" si="4"/>
        <v>CEFGHIJK</v>
      </c>
      <c r="T19" s="93">
        <v>17</v>
      </c>
      <c r="U19" s="96"/>
      <c r="V19" s="96"/>
      <c r="W19" s="96" t="s">
        <v>71</v>
      </c>
      <c r="X19" s="96"/>
      <c r="Y19" s="96" t="s">
        <v>72</v>
      </c>
      <c r="Z19" s="96" t="s">
        <v>73</v>
      </c>
      <c r="AA19" s="96" t="s">
        <v>106</v>
      </c>
      <c r="AB19" s="96" t="s">
        <v>133</v>
      </c>
      <c r="AC19" s="96" t="s">
        <v>134</v>
      </c>
      <c r="AD19" s="96" t="s">
        <v>135</v>
      </c>
      <c r="AE19" s="96" t="s">
        <v>136</v>
      </c>
      <c r="AF19" s="96"/>
      <c r="AG19" s="97" t="s">
        <v>78</v>
      </c>
      <c r="AH19" s="97" t="s">
        <v>140</v>
      </c>
      <c r="AI19" s="97" t="s">
        <v>137</v>
      </c>
      <c r="AJ19" s="97" t="s">
        <v>77</v>
      </c>
      <c r="AK19" s="97" t="s">
        <v>139</v>
      </c>
      <c r="AL19" s="97" t="s">
        <v>79</v>
      </c>
      <c r="AM19" s="97" t="s">
        <v>138</v>
      </c>
      <c r="AN19" s="97" t="s">
        <v>142</v>
      </c>
      <c r="AO19" s="98" t="str">
        <f ca="1">VLOOKUP(AG19,'TACC Competition'!$Z:$AA,2,0)</f>
        <v>Cote d'Ivoire</v>
      </c>
      <c r="AP19" s="98" t="str">
        <f ca="1">VLOOKUP(AH19,'TACC Competition'!$Z:$AA,2,0)</f>
        <v>Egypt</v>
      </c>
      <c r="AQ19" s="98" t="str">
        <f ca="1">VLOOKUP(AI19,'TACC Competition'!$Z:$AA,2,0)</f>
        <v>Algeria</v>
      </c>
      <c r="AR19" s="98" t="str">
        <f ca="1">VLOOKUP(AJ19,'TACC Competition'!$Z:$AA,2,0)</f>
        <v>Scotland</v>
      </c>
      <c r="AS19" s="98" t="str">
        <f ca="1">VLOOKUP(AK19,'TACC Competition'!$Z:$AA,2,0)</f>
        <v>Saudi Arabia</v>
      </c>
      <c r="AT19" s="98" t="str">
        <f ca="1">VLOOKUP(AL19,'TACC Competition'!$Z:$AA,2,0)</f>
        <v>Sweden</v>
      </c>
      <c r="AU19" s="98" t="str">
        <f ca="1">VLOOKUP(AM19,'TACC Competition'!$Z:$AA,2,0)</f>
        <v>Norway</v>
      </c>
      <c r="AV19" s="98" t="str">
        <f ca="1">VLOOKUP(AN19,'TACC Competition'!$Z:$AA,2,0)</f>
        <v>Uzbekistan</v>
      </c>
    </row>
    <row r="20" spans="1:48" x14ac:dyDescent="0.15">
      <c r="A20" s="116">
        <v>4</v>
      </c>
      <c r="D20" s="102" t="str">
        <f t="shared" ca="1" si="5"/>
        <v>Egypt</v>
      </c>
      <c r="F20" s="16">
        <f t="shared" ca="1" si="6"/>
        <v>0</v>
      </c>
      <c r="G20" s="16">
        <f t="shared" ca="1" si="6"/>
        <v>0</v>
      </c>
      <c r="H20" s="16">
        <f t="shared" ca="1" si="6"/>
        <v>0</v>
      </c>
      <c r="I20" s="16">
        <f t="shared" ca="1" si="6"/>
        <v>0</v>
      </c>
      <c r="J20" s="107">
        <f t="shared" ca="1" si="7"/>
        <v>500000.00017999997</v>
      </c>
      <c r="K20" s="16" t="str">
        <f t="shared" ca="1" si="8"/>
        <v>G</v>
      </c>
      <c r="M20" s="125" cm="1">
        <f t="array" aca="1" ref="M20" ca="1">SUM(IF($K$17:$K$24 &lt; $K20,1))</f>
        <v>4</v>
      </c>
      <c r="N20" s="126" t="str">
        <f t="shared" ca="1" si="9"/>
        <v>F</v>
      </c>
      <c r="O20" s="117"/>
      <c r="Q20" s="16">
        <f ca="1">VLOOKUP(D20,'World Rankings'!A:C,2,0)</f>
        <v>32</v>
      </c>
      <c r="S20" s="43" t="str">
        <f t="shared" si="4"/>
        <v>CDGHIJKL</v>
      </c>
      <c r="T20" s="93">
        <v>18</v>
      </c>
      <c r="U20" s="96"/>
      <c r="V20" s="96"/>
      <c r="W20" s="96" t="s">
        <v>71</v>
      </c>
      <c r="X20" s="96" t="s">
        <v>64</v>
      </c>
      <c r="Y20" s="96"/>
      <c r="Z20" s="96"/>
      <c r="AA20" s="96" t="s">
        <v>106</v>
      </c>
      <c r="AB20" s="96" t="s">
        <v>133</v>
      </c>
      <c r="AC20" s="96" t="s">
        <v>134</v>
      </c>
      <c r="AD20" s="96" t="s">
        <v>135</v>
      </c>
      <c r="AE20" s="96" t="s">
        <v>136</v>
      </c>
      <c r="AF20" s="96" t="s">
        <v>65</v>
      </c>
      <c r="AG20" s="97" t="s">
        <v>139</v>
      </c>
      <c r="AH20" s="97" t="s">
        <v>140</v>
      </c>
      <c r="AI20" s="97" t="s">
        <v>138</v>
      </c>
      <c r="AJ20" s="97" t="s">
        <v>77</v>
      </c>
      <c r="AK20" s="97" t="s">
        <v>137</v>
      </c>
      <c r="AL20" s="97" t="s">
        <v>75</v>
      </c>
      <c r="AM20" s="97" t="s">
        <v>141</v>
      </c>
      <c r="AN20" s="97" t="s">
        <v>142</v>
      </c>
      <c r="AO20" s="98" t="str">
        <f ca="1">VLOOKUP(AG20,'TACC Competition'!$Z:$AA,2,0)</f>
        <v>Saudi Arabia</v>
      </c>
      <c r="AP20" s="98" t="str">
        <f ca="1">VLOOKUP(AH20,'TACC Competition'!$Z:$AA,2,0)</f>
        <v>Egypt</v>
      </c>
      <c r="AQ20" s="98" t="str">
        <f ca="1">VLOOKUP(AI20,'TACC Competition'!$Z:$AA,2,0)</f>
        <v>Norway</v>
      </c>
      <c r="AR20" s="98" t="str">
        <f ca="1">VLOOKUP(AJ20,'TACC Competition'!$Z:$AA,2,0)</f>
        <v>Scotland</v>
      </c>
      <c r="AS20" s="98" t="str">
        <f ca="1">VLOOKUP(AK20,'TACC Competition'!$Z:$AA,2,0)</f>
        <v>Algeria</v>
      </c>
      <c r="AT20" s="98" t="str">
        <f ca="1">VLOOKUP(AL20,'TACC Competition'!$Z:$AA,2,0)</f>
        <v>Turkiye</v>
      </c>
      <c r="AU20" s="98" t="str">
        <f ca="1">VLOOKUP(AM20,'TACC Competition'!$Z:$AA,2,0)</f>
        <v>Panama</v>
      </c>
      <c r="AV20" s="98" t="str">
        <f ca="1">VLOOKUP(AN20,'TACC Competition'!$Z:$AA,2,0)</f>
        <v>Uzbekistan</v>
      </c>
    </row>
    <row r="21" spans="1:48" x14ac:dyDescent="0.15">
      <c r="A21" s="116">
        <v>5</v>
      </c>
      <c r="D21" s="102" t="str">
        <f t="shared" ca="1" si="5"/>
        <v>Algeria</v>
      </c>
      <c r="F21" s="16">
        <f t="shared" ca="1" si="6"/>
        <v>0</v>
      </c>
      <c r="G21" s="16">
        <f t="shared" ca="1" si="6"/>
        <v>0</v>
      </c>
      <c r="H21" s="16">
        <f t="shared" ca="1" si="6"/>
        <v>0</v>
      </c>
      <c r="I21" s="16">
        <f t="shared" ca="1" si="6"/>
        <v>0</v>
      </c>
      <c r="J21" s="107">
        <f t="shared" ca="1" si="7"/>
        <v>500000.00017700001</v>
      </c>
      <c r="K21" s="16" t="str">
        <f t="shared" ca="1" si="8"/>
        <v>J</v>
      </c>
      <c r="M21" s="125" cm="1">
        <f t="array" aca="1" ref="M21" ca="1">SUM(IF($K$17:$K$24 &lt; $K21,1))</f>
        <v>6</v>
      </c>
      <c r="N21" s="126" t="str">
        <f t="shared" ca="1" si="9"/>
        <v>G</v>
      </c>
      <c r="O21" s="117"/>
      <c r="Q21" s="16">
        <f ca="1">VLOOKUP(D21,'World Rankings'!A:C,2,0)</f>
        <v>35</v>
      </c>
      <c r="S21" s="43" t="str">
        <f t="shared" si="4"/>
        <v>CDFHIJKL</v>
      </c>
      <c r="T21" s="93">
        <v>19</v>
      </c>
      <c r="U21" s="96"/>
      <c r="V21" s="96"/>
      <c r="W21" s="96" t="s">
        <v>71</v>
      </c>
      <c r="X21" s="96" t="s">
        <v>64</v>
      </c>
      <c r="Y21" s="96"/>
      <c r="Z21" s="96" t="s">
        <v>73</v>
      </c>
      <c r="AA21" s="96"/>
      <c r="AB21" s="96" t="s">
        <v>133</v>
      </c>
      <c r="AC21" s="96" t="s">
        <v>134</v>
      </c>
      <c r="AD21" s="96" t="s">
        <v>135</v>
      </c>
      <c r="AE21" s="96" t="s">
        <v>136</v>
      </c>
      <c r="AF21" s="96" t="s">
        <v>65</v>
      </c>
      <c r="AG21" s="97" t="s">
        <v>77</v>
      </c>
      <c r="AH21" s="97" t="s">
        <v>137</v>
      </c>
      <c r="AI21" s="97" t="s">
        <v>138</v>
      </c>
      <c r="AJ21" s="97" t="s">
        <v>75</v>
      </c>
      <c r="AK21" s="97" t="s">
        <v>139</v>
      </c>
      <c r="AL21" s="97" t="s">
        <v>79</v>
      </c>
      <c r="AM21" s="97" t="s">
        <v>141</v>
      </c>
      <c r="AN21" s="97" t="s">
        <v>142</v>
      </c>
      <c r="AO21" s="98" t="str">
        <f ca="1">VLOOKUP(AG21,'TACC Competition'!$Z:$AA,2,0)</f>
        <v>Scotland</v>
      </c>
      <c r="AP21" s="98" t="str">
        <f ca="1">VLOOKUP(AH21,'TACC Competition'!$Z:$AA,2,0)</f>
        <v>Algeria</v>
      </c>
      <c r="AQ21" s="98" t="str">
        <f ca="1">VLOOKUP(AI21,'TACC Competition'!$Z:$AA,2,0)</f>
        <v>Norway</v>
      </c>
      <c r="AR21" s="98" t="str">
        <f ca="1">VLOOKUP(AJ21,'TACC Competition'!$Z:$AA,2,0)</f>
        <v>Turkiye</v>
      </c>
      <c r="AS21" s="98" t="str">
        <f ca="1">VLOOKUP(AK21,'TACC Competition'!$Z:$AA,2,0)</f>
        <v>Saudi Arabia</v>
      </c>
      <c r="AT21" s="98" t="str">
        <f ca="1">VLOOKUP(AL21,'TACC Competition'!$Z:$AA,2,0)</f>
        <v>Sweden</v>
      </c>
      <c r="AU21" s="98" t="str">
        <f ca="1">VLOOKUP(AM21,'TACC Competition'!$Z:$AA,2,0)</f>
        <v>Panama</v>
      </c>
      <c r="AV21" s="98" t="str">
        <f ca="1">VLOOKUP(AN21,'TACC Competition'!$Z:$AA,2,0)</f>
        <v>Uzbekistan</v>
      </c>
    </row>
    <row r="22" spans="1:48" x14ac:dyDescent="0.15">
      <c r="A22" s="116">
        <v>6</v>
      </c>
      <c r="D22" s="102" t="str">
        <f t="shared" ca="1" si="5"/>
        <v>Scotland</v>
      </c>
      <c r="F22" s="16">
        <f t="shared" ca="1" si="6"/>
        <v>0</v>
      </c>
      <c r="G22" s="16">
        <f t="shared" ca="1" si="6"/>
        <v>0</v>
      </c>
      <c r="H22" s="16">
        <f t="shared" ca="1" si="6"/>
        <v>0</v>
      </c>
      <c r="I22" s="16">
        <f t="shared" ca="1" si="6"/>
        <v>0</v>
      </c>
      <c r="J22" s="107">
        <f t="shared" ca="1" si="7"/>
        <v>500000.00017399999</v>
      </c>
      <c r="K22" s="16" t="str">
        <f t="shared" ca="1" si="8"/>
        <v>C</v>
      </c>
      <c r="M22" s="125" cm="1">
        <f t="array" aca="1" ref="M22" ca="1">SUM(IF($K$17:$K$24 &lt; $K22,1))</f>
        <v>0</v>
      </c>
      <c r="N22" s="126" t="str">
        <f t="shared" ca="1" si="9"/>
        <v>I</v>
      </c>
      <c r="O22" s="117"/>
      <c r="Q22" s="16">
        <f ca="1">VLOOKUP(D22,'World Rankings'!A:C,2,0)</f>
        <v>38</v>
      </c>
      <c r="S22" s="43" t="str">
        <f t="shared" si="4"/>
        <v>CDFGIJKL</v>
      </c>
      <c r="T22" s="93">
        <v>20</v>
      </c>
      <c r="U22" s="96"/>
      <c r="V22" s="96"/>
      <c r="W22" s="96" t="s">
        <v>71</v>
      </c>
      <c r="X22" s="96" t="s">
        <v>64</v>
      </c>
      <c r="Y22" s="96"/>
      <c r="Z22" s="96" t="s">
        <v>73</v>
      </c>
      <c r="AA22" s="96" t="s">
        <v>106</v>
      </c>
      <c r="AB22" s="96"/>
      <c r="AC22" s="96" t="s">
        <v>134</v>
      </c>
      <c r="AD22" s="96" t="s">
        <v>135</v>
      </c>
      <c r="AE22" s="96" t="s">
        <v>136</v>
      </c>
      <c r="AF22" s="96" t="s">
        <v>65</v>
      </c>
      <c r="AG22" s="97" t="s">
        <v>77</v>
      </c>
      <c r="AH22" s="97" t="s">
        <v>140</v>
      </c>
      <c r="AI22" s="97" t="s">
        <v>138</v>
      </c>
      <c r="AJ22" s="97" t="s">
        <v>75</v>
      </c>
      <c r="AK22" s="97" t="s">
        <v>137</v>
      </c>
      <c r="AL22" s="97" t="s">
        <v>79</v>
      </c>
      <c r="AM22" s="97" t="s">
        <v>141</v>
      </c>
      <c r="AN22" s="97" t="s">
        <v>142</v>
      </c>
      <c r="AO22" s="98" t="str">
        <f ca="1">VLOOKUP(AG22,'TACC Competition'!$Z:$AA,2,0)</f>
        <v>Scotland</v>
      </c>
      <c r="AP22" s="98" t="str">
        <f ca="1">VLOOKUP(AH22,'TACC Competition'!$Z:$AA,2,0)</f>
        <v>Egypt</v>
      </c>
      <c r="AQ22" s="98" t="str">
        <f ca="1">VLOOKUP(AI22,'TACC Competition'!$Z:$AA,2,0)</f>
        <v>Norway</v>
      </c>
      <c r="AR22" s="98" t="str">
        <f ca="1">VLOOKUP(AJ22,'TACC Competition'!$Z:$AA,2,0)</f>
        <v>Turkiye</v>
      </c>
      <c r="AS22" s="98" t="str">
        <f ca="1">VLOOKUP(AK22,'TACC Competition'!$Z:$AA,2,0)</f>
        <v>Algeria</v>
      </c>
      <c r="AT22" s="98" t="str">
        <f ca="1">VLOOKUP(AL22,'TACC Competition'!$Z:$AA,2,0)</f>
        <v>Sweden</v>
      </c>
      <c r="AU22" s="98" t="str">
        <f ca="1">VLOOKUP(AM22,'TACC Competition'!$Z:$AA,2,0)</f>
        <v>Panama</v>
      </c>
      <c r="AV22" s="98" t="str">
        <f ca="1">VLOOKUP(AN22,'TACC Competition'!$Z:$AA,2,0)</f>
        <v>Uzbekistan</v>
      </c>
    </row>
    <row r="23" spans="1:48" x14ac:dyDescent="0.15">
      <c r="A23" s="116">
        <v>7</v>
      </c>
      <c r="D23" s="102" t="str">
        <f t="shared" ca="1" si="5"/>
        <v>Sweden</v>
      </c>
      <c r="F23" s="16">
        <f t="shared" ca="1" si="6"/>
        <v>0</v>
      </c>
      <c r="G23" s="16">
        <f t="shared" ca="1" si="6"/>
        <v>0</v>
      </c>
      <c r="H23" s="16">
        <f t="shared" ca="1" si="6"/>
        <v>0</v>
      </c>
      <c r="I23" s="16">
        <f t="shared" ca="1" si="6"/>
        <v>0</v>
      </c>
      <c r="J23" s="107">
        <f t="shared" ca="1" si="7"/>
        <v>500000.00017199997</v>
      </c>
      <c r="K23" s="16" t="str">
        <f t="shared" ca="1" si="8"/>
        <v>F</v>
      </c>
      <c r="M23" s="125" cm="1">
        <f t="array" aca="1" ref="M23" ca="1">SUM(IF($K$17:$K$24 &lt; $K23,1))</f>
        <v>3</v>
      </c>
      <c r="N23" s="126" t="str">
        <f t="shared" ca="1" si="9"/>
        <v>J</v>
      </c>
      <c r="O23" s="117"/>
      <c r="Q23" s="16">
        <f ca="1">VLOOKUP(D23,'World Rankings'!A:C,2,0)</f>
        <v>40</v>
      </c>
      <c r="S23" s="43" t="str">
        <f t="shared" si="4"/>
        <v>CDFGHJKL</v>
      </c>
      <c r="T23" s="93">
        <v>21</v>
      </c>
      <c r="U23" s="96"/>
      <c r="V23" s="96"/>
      <c r="W23" s="96" t="s">
        <v>71</v>
      </c>
      <c r="X23" s="96" t="s">
        <v>64</v>
      </c>
      <c r="Y23" s="96"/>
      <c r="Z23" s="96" t="s">
        <v>73</v>
      </c>
      <c r="AA23" s="96" t="s">
        <v>106</v>
      </c>
      <c r="AB23" s="96" t="s">
        <v>133</v>
      </c>
      <c r="AC23" s="96"/>
      <c r="AD23" s="96" t="s">
        <v>135</v>
      </c>
      <c r="AE23" s="96" t="s">
        <v>136</v>
      </c>
      <c r="AF23" s="96" t="s">
        <v>65</v>
      </c>
      <c r="AG23" s="97" t="s">
        <v>77</v>
      </c>
      <c r="AH23" s="97" t="s">
        <v>140</v>
      </c>
      <c r="AI23" s="97" t="s">
        <v>137</v>
      </c>
      <c r="AJ23" s="97" t="s">
        <v>75</v>
      </c>
      <c r="AK23" s="97" t="s">
        <v>139</v>
      </c>
      <c r="AL23" s="97" t="s">
        <v>79</v>
      </c>
      <c r="AM23" s="97" t="s">
        <v>141</v>
      </c>
      <c r="AN23" s="97" t="s">
        <v>142</v>
      </c>
      <c r="AO23" s="98" t="str">
        <f ca="1">VLOOKUP(AG23,'TACC Competition'!$Z:$AA,2,0)</f>
        <v>Scotland</v>
      </c>
      <c r="AP23" s="98" t="str">
        <f ca="1">VLOOKUP(AH23,'TACC Competition'!$Z:$AA,2,0)</f>
        <v>Egypt</v>
      </c>
      <c r="AQ23" s="98" t="str">
        <f ca="1">VLOOKUP(AI23,'TACC Competition'!$Z:$AA,2,0)</f>
        <v>Algeria</v>
      </c>
      <c r="AR23" s="98" t="str">
        <f ca="1">VLOOKUP(AJ23,'TACC Competition'!$Z:$AA,2,0)</f>
        <v>Turkiye</v>
      </c>
      <c r="AS23" s="98" t="str">
        <f ca="1">VLOOKUP(AK23,'TACC Competition'!$Z:$AA,2,0)</f>
        <v>Saudi Arabia</v>
      </c>
      <c r="AT23" s="98" t="str">
        <f ca="1">VLOOKUP(AL23,'TACC Competition'!$Z:$AA,2,0)</f>
        <v>Sweden</v>
      </c>
      <c r="AU23" s="98" t="str">
        <f ca="1">VLOOKUP(AM23,'TACC Competition'!$Z:$AA,2,0)</f>
        <v>Panama</v>
      </c>
      <c r="AV23" s="98" t="str">
        <f ca="1">VLOOKUP(AN23,'TACC Competition'!$Z:$AA,2,0)</f>
        <v>Uzbekistan</v>
      </c>
    </row>
    <row r="24" spans="1:48" ht="13" thickBot="1" x14ac:dyDescent="0.2">
      <c r="A24" s="116">
        <v>8</v>
      </c>
      <c r="D24" s="102" t="str">
        <f t="shared" ca="1" si="5"/>
        <v>Cote d'Ivoire</v>
      </c>
      <c r="F24" s="16">
        <f t="shared" ca="1" si="6"/>
        <v>0</v>
      </c>
      <c r="G24" s="16">
        <f t="shared" ca="1" si="6"/>
        <v>0</v>
      </c>
      <c r="H24" s="16">
        <f t="shared" ca="1" si="6"/>
        <v>0</v>
      </c>
      <c r="I24" s="16">
        <f t="shared" ca="1" si="6"/>
        <v>0</v>
      </c>
      <c r="J24" s="107">
        <f t="shared" ca="1" si="7"/>
        <v>500000.00017000001</v>
      </c>
      <c r="K24" s="16" t="str">
        <f t="shared" ca="1" si="8"/>
        <v>E</v>
      </c>
      <c r="M24" s="127" cm="1">
        <f t="array" aca="1" ref="M24" ca="1">SUM(IF($K$17:$K$24 &lt; $K24,1))</f>
        <v>2</v>
      </c>
      <c r="N24" s="128" t="str">
        <f t="shared" ca="1" si="9"/>
        <v>L</v>
      </c>
      <c r="O24" s="117"/>
      <c r="Q24" s="16">
        <f ca="1">VLOOKUP(D24,'World Rankings'!A:C,2,0)</f>
        <v>42</v>
      </c>
      <c r="S24" s="43" t="str">
        <f t="shared" si="4"/>
        <v>CDFGHIKL</v>
      </c>
      <c r="T24" s="93">
        <v>22</v>
      </c>
      <c r="U24" s="96"/>
      <c r="V24" s="96"/>
      <c r="W24" s="96" t="s">
        <v>71</v>
      </c>
      <c r="X24" s="96" t="s">
        <v>64</v>
      </c>
      <c r="Y24" s="96"/>
      <c r="Z24" s="96" t="s">
        <v>73</v>
      </c>
      <c r="AA24" s="96" t="s">
        <v>106</v>
      </c>
      <c r="AB24" s="96" t="s">
        <v>133</v>
      </c>
      <c r="AC24" s="96" t="s">
        <v>134</v>
      </c>
      <c r="AD24" s="96"/>
      <c r="AE24" s="96" t="s">
        <v>136</v>
      </c>
      <c r="AF24" s="96" t="s">
        <v>65</v>
      </c>
      <c r="AG24" s="97" t="s">
        <v>77</v>
      </c>
      <c r="AH24" s="97" t="s">
        <v>140</v>
      </c>
      <c r="AI24" s="97" t="s">
        <v>138</v>
      </c>
      <c r="AJ24" s="97" t="s">
        <v>75</v>
      </c>
      <c r="AK24" s="97" t="s">
        <v>139</v>
      </c>
      <c r="AL24" s="97" t="s">
        <v>79</v>
      </c>
      <c r="AM24" s="97" t="s">
        <v>141</v>
      </c>
      <c r="AN24" s="97" t="s">
        <v>142</v>
      </c>
      <c r="AO24" s="98" t="str">
        <f ca="1">VLOOKUP(AG24,'TACC Competition'!$Z:$AA,2,0)</f>
        <v>Scotland</v>
      </c>
      <c r="AP24" s="98" t="str">
        <f ca="1">VLOOKUP(AH24,'TACC Competition'!$Z:$AA,2,0)</f>
        <v>Egypt</v>
      </c>
      <c r="AQ24" s="98" t="str">
        <f ca="1">VLOOKUP(AI24,'TACC Competition'!$Z:$AA,2,0)</f>
        <v>Norway</v>
      </c>
      <c r="AR24" s="98" t="str">
        <f ca="1">VLOOKUP(AJ24,'TACC Competition'!$Z:$AA,2,0)</f>
        <v>Turkiye</v>
      </c>
      <c r="AS24" s="98" t="str">
        <f ca="1">VLOOKUP(AK24,'TACC Competition'!$Z:$AA,2,0)</f>
        <v>Saudi Arabia</v>
      </c>
      <c r="AT24" s="98" t="str">
        <f ca="1">VLOOKUP(AL24,'TACC Competition'!$Z:$AA,2,0)</f>
        <v>Sweden</v>
      </c>
      <c r="AU24" s="98" t="str">
        <f ca="1">VLOOKUP(AM24,'TACC Competition'!$Z:$AA,2,0)</f>
        <v>Panama</v>
      </c>
      <c r="AV24" s="98" t="str">
        <f ca="1">VLOOKUP(AN24,'TACC Competition'!$Z:$AA,2,0)</f>
        <v>Uzbekistan</v>
      </c>
    </row>
    <row r="25" spans="1:48" ht="13" thickTop="1" x14ac:dyDescent="0.15">
      <c r="A25" s="116">
        <v>9</v>
      </c>
      <c r="D25" s="102" t="str">
        <f t="shared" ca="1" si="5"/>
        <v>Czechia</v>
      </c>
      <c r="F25" s="16">
        <f t="shared" ca="1" si="6"/>
        <v>0</v>
      </c>
      <c r="G25" s="16">
        <f t="shared" ca="1" si="6"/>
        <v>0</v>
      </c>
      <c r="H25" s="16">
        <f t="shared" ca="1" si="6"/>
        <v>0</v>
      </c>
      <c r="I25" s="16">
        <f t="shared" ca="1" si="6"/>
        <v>0</v>
      </c>
      <c r="J25" s="107">
        <f t="shared" ca="1" si="7"/>
        <v>500000.000168</v>
      </c>
      <c r="K25" s="16" t="str">
        <f t="shared" ca="1" si="8"/>
        <v>A</v>
      </c>
      <c r="O25" s="117"/>
      <c r="Q25" s="16">
        <f ca="1">VLOOKUP(D25,'World Rankings'!A:C,2,0)</f>
        <v>44</v>
      </c>
      <c r="S25" s="43" t="str">
        <f t="shared" si="4"/>
        <v>CDFGHIJL</v>
      </c>
      <c r="T25" s="93">
        <v>23</v>
      </c>
      <c r="U25" s="96"/>
      <c r="V25" s="96"/>
      <c r="W25" s="96" t="s">
        <v>71</v>
      </c>
      <c r="X25" s="96" t="s">
        <v>64</v>
      </c>
      <c r="Y25" s="96"/>
      <c r="Z25" s="96" t="s">
        <v>73</v>
      </c>
      <c r="AA25" s="96" t="s">
        <v>106</v>
      </c>
      <c r="AB25" s="96" t="s">
        <v>133</v>
      </c>
      <c r="AC25" s="96" t="s">
        <v>134</v>
      </c>
      <c r="AD25" s="96" t="s">
        <v>135</v>
      </c>
      <c r="AE25" s="96"/>
      <c r="AF25" s="96" t="s">
        <v>65</v>
      </c>
      <c r="AG25" s="97" t="s">
        <v>77</v>
      </c>
      <c r="AH25" s="97" t="s">
        <v>140</v>
      </c>
      <c r="AI25" s="97" t="s">
        <v>137</v>
      </c>
      <c r="AJ25" s="97" t="s">
        <v>75</v>
      </c>
      <c r="AK25" s="97" t="s">
        <v>139</v>
      </c>
      <c r="AL25" s="97" t="s">
        <v>79</v>
      </c>
      <c r="AM25" s="97" t="s">
        <v>141</v>
      </c>
      <c r="AN25" s="97" t="s">
        <v>138</v>
      </c>
      <c r="AO25" s="98" t="str">
        <f ca="1">VLOOKUP(AG25,'TACC Competition'!$Z:$AA,2,0)</f>
        <v>Scotland</v>
      </c>
      <c r="AP25" s="98" t="str">
        <f ca="1">VLOOKUP(AH25,'TACC Competition'!$Z:$AA,2,0)</f>
        <v>Egypt</v>
      </c>
      <c r="AQ25" s="98" t="str">
        <f ca="1">VLOOKUP(AI25,'TACC Competition'!$Z:$AA,2,0)</f>
        <v>Algeria</v>
      </c>
      <c r="AR25" s="98" t="str">
        <f ca="1">VLOOKUP(AJ25,'TACC Competition'!$Z:$AA,2,0)</f>
        <v>Turkiye</v>
      </c>
      <c r="AS25" s="98" t="str">
        <f ca="1">VLOOKUP(AK25,'TACC Competition'!$Z:$AA,2,0)</f>
        <v>Saudi Arabia</v>
      </c>
      <c r="AT25" s="98" t="str">
        <f ca="1">VLOOKUP(AL25,'TACC Competition'!$Z:$AA,2,0)</f>
        <v>Sweden</v>
      </c>
      <c r="AU25" s="98" t="str">
        <f ca="1">VLOOKUP(AM25,'TACC Competition'!$Z:$AA,2,0)</f>
        <v>Panama</v>
      </c>
      <c r="AV25" s="98" t="str">
        <f ca="1">VLOOKUP(AN25,'TACC Competition'!$Z:$AA,2,0)</f>
        <v>Norway</v>
      </c>
    </row>
    <row r="26" spans="1:48" x14ac:dyDescent="0.15">
      <c r="A26" s="116">
        <v>10</v>
      </c>
      <c r="D26" s="102" t="str">
        <f t="shared" ca="1" si="5"/>
        <v>Qatar</v>
      </c>
      <c r="F26" s="16">
        <f t="shared" ca="1" si="6"/>
        <v>0</v>
      </c>
      <c r="G26" s="16">
        <f t="shared" ca="1" si="6"/>
        <v>0</v>
      </c>
      <c r="H26" s="16">
        <f t="shared" ca="1" si="6"/>
        <v>0</v>
      </c>
      <c r="I26" s="16">
        <f t="shared" ca="1" si="6"/>
        <v>0</v>
      </c>
      <c r="J26" s="107">
        <f t="shared" ca="1" si="7"/>
        <v>500000.00016</v>
      </c>
      <c r="K26" s="16" t="str">
        <f t="shared" ca="1" si="8"/>
        <v>B</v>
      </c>
      <c r="O26" s="117"/>
      <c r="Q26" s="16">
        <f ca="1">VLOOKUP(D26,'World Rankings'!A:C,2,0)</f>
        <v>52</v>
      </c>
      <c r="S26" s="43" t="str">
        <f t="shared" si="4"/>
        <v>CDFGHIJK</v>
      </c>
      <c r="T26" s="93">
        <v>24</v>
      </c>
      <c r="U26" s="96"/>
      <c r="V26" s="96"/>
      <c r="W26" s="96" t="s">
        <v>71</v>
      </c>
      <c r="X26" s="96" t="s">
        <v>64</v>
      </c>
      <c r="Y26" s="96"/>
      <c r="Z26" s="96" t="s">
        <v>73</v>
      </c>
      <c r="AA26" s="96" t="s">
        <v>106</v>
      </c>
      <c r="AB26" s="96" t="s">
        <v>133</v>
      </c>
      <c r="AC26" s="96" t="s">
        <v>134</v>
      </c>
      <c r="AD26" s="96" t="s">
        <v>135</v>
      </c>
      <c r="AE26" s="96" t="s">
        <v>136</v>
      </c>
      <c r="AF26" s="96"/>
      <c r="AG26" s="97" t="s">
        <v>77</v>
      </c>
      <c r="AH26" s="97" t="s">
        <v>140</v>
      </c>
      <c r="AI26" s="97" t="s">
        <v>137</v>
      </c>
      <c r="AJ26" s="97" t="s">
        <v>75</v>
      </c>
      <c r="AK26" s="97" t="s">
        <v>139</v>
      </c>
      <c r="AL26" s="97" t="s">
        <v>79</v>
      </c>
      <c r="AM26" s="97" t="s">
        <v>138</v>
      </c>
      <c r="AN26" s="97" t="s">
        <v>142</v>
      </c>
      <c r="AO26" s="98" t="str">
        <f ca="1">VLOOKUP(AG26,'TACC Competition'!$Z:$AA,2,0)</f>
        <v>Scotland</v>
      </c>
      <c r="AP26" s="98" t="str">
        <f ca="1">VLOOKUP(AH26,'TACC Competition'!$Z:$AA,2,0)</f>
        <v>Egypt</v>
      </c>
      <c r="AQ26" s="98" t="str">
        <f ca="1">VLOOKUP(AI26,'TACC Competition'!$Z:$AA,2,0)</f>
        <v>Algeria</v>
      </c>
      <c r="AR26" s="98" t="str">
        <f ca="1">VLOOKUP(AJ26,'TACC Competition'!$Z:$AA,2,0)</f>
        <v>Turkiye</v>
      </c>
      <c r="AS26" s="98" t="str">
        <f ca="1">VLOOKUP(AK26,'TACC Competition'!$Z:$AA,2,0)</f>
        <v>Saudi Arabia</v>
      </c>
      <c r="AT26" s="98" t="str">
        <f ca="1">VLOOKUP(AL26,'TACC Competition'!$Z:$AA,2,0)</f>
        <v>Sweden</v>
      </c>
      <c r="AU26" s="98" t="str">
        <f ca="1">VLOOKUP(AM26,'TACC Competition'!$Z:$AA,2,0)</f>
        <v>Norway</v>
      </c>
      <c r="AV26" s="98" t="str">
        <f ca="1">VLOOKUP(AN26,'TACC Competition'!$Z:$AA,2,0)</f>
        <v>Uzbekistan</v>
      </c>
    </row>
    <row r="27" spans="1:48" x14ac:dyDescent="0.15">
      <c r="A27" s="116">
        <v>11</v>
      </c>
      <c r="D27" s="102" t="str">
        <f t="shared" ca="1" si="5"/>
        <v>Uzbekistan</v>
      </c>
      <c r="F27" s="16">
        <f t="shared" ca="1" si="6"/>
        <v>0</v>
      </c>
      <c r="G27" s="16">
        <f t="shared" ca="1" si="6"/>
        <v>0</v>
      </c>
      <c r="H27" s="16">
        <f t="shared" ca="1" si="6"/>
        <v>0</v>
      </c>
      <c r="I27" s="16">
        <f t="shared" ca="1" si="6"/>
        <v>0</v>
      </c>
      <c r="J27" s="107">
        <f t="shared" ca="1" si="7"/>
        <v>500000.00015699997</v>
      </c>
      <c r="K27" s="16" t="str">
        <f t="shared" ca="1" si="8"/>
        <v>K</v>
      </c>
      <c r="O27" s="117"/>
      <c r="Q27" s="16">
        <f ca="1">VLOOKUP(D27,'World Rankings'!A:C,2,0)</f>
        <v>55</v>
      </c>
      <c r="S27" s="43" t="str">
        <f t="shared" si="4"/>
        <v>CDEHIJKL</v>
      </c>
      <c r="T27" s="93">
        <v>25</v>
      </c>
      <c r="U27" s="96"/>
      <c r="V27" s="96"/>
      <c r="W27" s="96" t="s">
        <v>71</v>
      </c>
      <c r="X27" s="96" t="s">
        <v>64</v>
      </c>
      <c r="Y27" s="96" t="s">
        <v>72</v>
      </c>
      <c r="Z27" s="96"/>
      <c r="AA27" s="96"/>
      <c r="AB27" s="96" t="s">
        <v>133</v>
      </c>
      <c r="AC27" s="96" t="s">
        <v>134</v>
      </c>
      <c r="AD27" s="96" t="s">
        <v>135</v>
      </c>
      <c r="AE27" s="96" t="s">
        <v>136</v>
      </c>
      <c r="AF27" s="96" t="s">
        <v>65</v>
      </c>
      <c r="AG27" s="97" t="s">
        <v>78</v>
      </c>
      <c r="AH27" s="97" t="s">
        <v>137</v>
      </c>
      <c r="AI27" s="97" t="s">
        <v>138</v>
      </c>
      <c r="AJ27" s="97" t="s">
        <v>77</v>
      </c>
      <c r="AK27" s="97" t="s">
        <v>139</v>
      </c>
      <c r="AL27" s="97" t="s">
        <v>75</v>
      </c>
      <c r="AM27" s="97" t="s">
        <v>141</v>
      </c>
      <c r="AN27" s="97" t="s">
        <v>142</v>
      </c>
      <c r="AO27" s="98" t="str">
        <f ca="1">VLOOKUP(AG27,'TACC Competition'!$Z:$AA,2,0)</f>
        <v>Cote d'Ivoire</v>
      </c>
      <c r="AP27" s="98" t="str">
        <f ca="1">VLOOKUP(AH27,'TACC Competition'!$Z:$AA,2,0)</f>
        <v>Algeria</v>
      </c>
      <c r="AQ27" s="98" t="str">
        <f ca="1">VLOOKUP(AI27,'TACC Competition'!$Z:$AA,2,0)</f>
        <v>Norway</v>
      </c>
      <c r="AR27" s="98" t="str">
        <f ca="1">VLOOKUP(AJ27,'TACC Competition'!$Z:$AA,2,0)</f>
        <v>Scotland</v>
      </c>
      <c r="AS27" s="98" t="str">
        <f ca="1">VLOOKUP(AK27,'TACC Competition'!$Z:$AA,2,0)</f>
        <v>Saudi Arabia</v>
      </c>
      <c r="AT27" s="98" t="str">
        <f ca="1">VLOOKUP(AL27,'TACC Competition'!$Z:$AA,2,0)</f>
        <v>Turkiye</v>
      </c>
      <c r="AU27" s="98" t="str">
        <f ca="1">VLOOKUP(AM27,'TACC Competition'!$Z:$AA,2,0)</f>
        <v>Panama</v>
      </c>
      <c r="AV27" s="98" t="str">
        <f ca="1">VLOOKUP(AN27,'TACC Competition'!$Z:$AA,2,0)</f>
        <v>Uzbekistan</v>
      </c>
    </row>
    <row r="28" spans="1:48" ht="13" thickBot="1" x14ac:dyDescent="0.2">
      <c r="A28" s="118">
        <v>12</v>
      </c>
      <c r="B28" s="119"/>
      <c r="C28" s="119"/>
      <c r="D28" s="120" t="str">
        <f t="shared" ca="1" si="5"/>
        <v>Saudi Arabia</v>
      </c>
      <c r="E28" s="119"/>
      <c r="F28" s="119">
        <f t="shared" ca="1" si="6"/>
        <v>0</v>
      </c>
      <c r="G28" s="119">
        <f t="shared" ca="1" si="6"/>
        <v>0</v>
      </c>
      <c r="H28" s="119">
        <f t="shared" ca="1" si="6"/>
        <v>0</v>
      </c>
      <c r="I28" s="119">
        <f t="shared" ca="1" si="6"/>
        <v>0</v>
      </c>
      <c r="J28" s="121">
        <f t="shared" ca="1" si="7"/>
        <v>500000.00015400001</v>
      </c>
      <c r="K28" s="119" t="str">
        <f t="shared" ca="1" si="8"/>
        <v>H</v>
      </c>
      <c r="L28" s="119"/>
      <c r="M28" s="119"/>
      <c r="N28" s="119"/>
      <c r="O28" s="122"/>
      <c r="Q28" s="16">
        <f ca="1">VLOOKUP(D28,'World Rankings'!A:C,2,0)</f>
        <v>58</v>
      </c>
      <c r="S28" s="43" t="str">
        <f t="shared" si="4"/>
        <v>CDEGIJKL</v>
      </c>
      <c r="T28" s="93">
        <v>26</v>
      </c>
      <c r="U28" s="96"/>
      <c r="V28" s="96"/>
      <c r="W28" s="96" t="s">
        <v>71</v>
      </c>
      <c r="X28" s="96" t="s">
        <v>64</v>
      </c>
      <c r="Y28" s="96" t="s">
        <v>72</v>
      </c>
      <c r="Z28" s="96"/>
      <c r="AA28" s="96" t="s">
        <v>106</v>
      </c>
      <c r="AB28" s="96"/>
      <c r="AC28" s="96" t="s">
        <v>134</v>
      </c>
      <c r="AD28" s="96" t="s">
        <v>135</v>
      </c>
      <c r="AE28" s="96" t="s">
        <v>136</v>
      </c>
      <c r="AF28" s="96" t="s">
        <v>65</v>
      </c>
      <c r="AG28" s="97" t="s">
        <v>78</v>
      </c>
      <c r="AH28" s="97" t="s">
        <v>140</v>
      </c>
      <c r="AI28" s="97" t="s">
        <v>138</v>
      </c>
      <c r="AJ28" s="97" t="s">
        <v>77</v>
      </c>
      <c r="AK28" s="97" t="s">
        <v>137</v>
      </c>
      <c r="AL28" s="97" t="s">
        <v>75</v>
      </c>
      <c r="AM28" s="97" t="s">
        <v>141</v>
      </c>
      <c r="AN28" s="97" t="s">
        <v>142</v>
      </c>
      <c r="AO28" s="98" t="str">
        <f ca="1">VLOOKUP(AG28,'TACC Competition'!$Z:$AA,2,0)</f>
        <v>Cote d'Ivoire</v>
      </c>
      <c r="AP28" s="98" t="str">
        <f ca="1">VLOOKUP(AH28,'TACC Competition'!$Z:$AA,2,0)</f>
        <v>Egypt</v>
      </c>
      <c r="AQ28" s="98" t="str">
        <f ca="1">VLOOKUP(AI28,'TACC Competition'!$Z:$AA,2,0)</f>
        <v>Norway</v>
      </c>
      <c r="AR28" s="98" t="str">
        <f ca="1">VLOOKUP(AJ28,'TACC Competition'!$Z:$AA,2,0)</f>
        <v>Scotland</v>
      </c>
      <c r="AS28" s="98" t="str">
        <f ca="1">VLOOKUP(AK28,'TACC Competition'!$Z:$AA,2,0)</f>
        <v>Algeria</v>
      </c>
      <c r="AT28" s="98" t="str">
        <f ca="1">VLOOKUP(AL28,'TACC Competition'!$Z:$AA,2,0)</f>
        <v>Turkiye</v>
      </c>
      <c r="AU28" s="98" t="str">
        <f ca="1">VLOOKUP(AM28,'TACC Competition'!$Z:$AA,2,0)</f>
        <v>Panama</v>
      </c>
      <c r="AV28" s="98" t="str">
        <f ca="1">VLOOKUP(AN28,'TACC Competition'!$Z:$AA,2,0)</f>
        <v>Uzbekistan</v>
      </c>
    </row>
    <row r="29" spans="1:48" ht="13" thickTop="1" x14ac:dyDescent="0.15">
      <c r="S29" s="43" t="str">
        <f t="shared" si="4"/>
        <v>CDEGHJKL</v>
      </c>
      <c r="T29" s="93">
        <v>27</v>
      </c>
      <c r="U29" s="96"/>
      <c r="V29" s="96"/>
      <c r="W29" s="96" t="s">
        <v>71</v>
      </c>
      <c r="X29" s="96" t="s">
        <v>64</v>
      </c>
      <c r="Y29" s="96" t="s">
        <v>72</v>
      </c>
      <c r="Z29" s="96"/>
      <c r="AA29" s="96" t="s">
        <v>106</v>
      </c>
      <c r="AB29" s="96" t="s">
        <v>133</v>
      </c>
      <c r="AC29" s="96"/>
      <c r="AD29" s="96" t="s">
        <v>135</v>
      </c>
      <c r="AE29" s="96" t="s">
        <v>136</v>
      </c>
      <c r="AF29" s="96" t="s">
        <v>65</v>
      </c>
      <c r="AG29" s="97" t="s">
        <v>78</v>
      </c>
      <c r="AH29" s="97" t="s">
        <v>140</v>
      </c>
      <c r="AI29" s="97" t="s">
        <v>137</v>
      </c>
      <c r="AJ29" s="97" t="s">
        <v>77</v>
      </c>
      <c r="AK29" s="97" t="s">
        <v>139</v>
      </c>
      <c r="AL29" s="97" t="s">
        <v>75</v>
      </c>
      <c r="AM29" s="97" t="s">
        <v>141</v>
      </c>
      <c r="AN29" s="97" t="s">
        <v>142</v>
      </c>
      <c r="AO29" s="98" t="str">
        <f ca="1">VLOOKUP(AG29,'TACC Competition'!$Z:$AA,2,0)</f>
        <v>Cote d'Ivoire</v>
      </c>
      <c r="AP29" s="98" t="str">
        <f ca="1">VLOOKUP(AH29,'TACC Competition'!$Z:$AA,2,0)</f>
        <v>Egypt</v>
      </c>
      <c r="AQ29" s="98" t="str">
        <f ca="1">VLOOKUP(AI29,'TACC Competition'!$Z:$AA,2,0)</f>
        <v>Algeria</v>
      </c>
      <c r="AR29" s="98" t="str">
        <f ca="1">VLOOKUP(AJ29,'TACC Competition'!$Z:$AA,2,0)</f>
        <v>Scotland</v>
      </c>
      <c r="AS29" s="98" t="str">
        <f ca="1">VLOOKUP(AK29,'TACC Competition'!$Z:$AA,2,0)</f>
        <v>Saudi Arabia</v>
      </c>
      <c r="AT29" s="98" t="str">
        <f ca="1">VLOOKUP(AL29,'TACC Competition'!$Z:$AA,2,0)</f>
        <v>Turkiye</v>
      </c>
      <c r="AU29" s="98" t="str">
        <f ca="1">VLOOKUP(AM29,'TACC Competition'!$Z:$AA,2,0)</f>
        <v>Panama</v>
      </c>
      <c r="AV29" s="98" t="str">
        <f ca="1">VLOOKUP(AN29,'TACC Competition'!$Z:$AA,2,0)</f>
        <v>Uzbekistan</v>
      </c>
    </row>
    <row r="30" spans="1:48" ht="14" x14ac:dyDescent="0.15">
      <c r="H30" s="54" t="s">
        <v>521</v>
      </c>
      <c r="J30" s="41"/>
      <c r="K30" s="129">
        <f ca="1">IF('TACC Competition'!U106=144,N17&amp;N18&amp;N19&amp;N20&amp;N21&amp;N22&amp;N23&amp;N24,0)</f>
        <v>0</v>
      </c>
      <c r="S30" s="43" t="str">
        <f t="shared" si="4"/>
        <v>CDEGHIKL</v>
      </c>
      <c r="T30" s="93">
        <v>28</v>
      </c>
      <c r="U30" s="96"/>
      <c r="V30" s="96"/>
      <c r="W30" s="96" t="s">
        <v>71</v>
      </c>
      <c r="X30" s="96" t="s">
        <v>64</v>
      </c>
      <c r="Y30" s="96" t="s">
        <v>72</v>
      </c>
      <c r="Z30" s="96"/>
      <c r="AA30" s="96" t="s">
        <v>106</v>
      </c>
      <c r="AB30" s="96" t="s">
        <v>133</v>
      </c>
      <c r="AC30" s="96" t="s">
        <v>134</v>
      </c>
      <c r="AD30" s="96"/>
      <c r="AE30" s="96" t="s">
        <v>136</v>
      </c>
      <c r="AF30" s="96" t="s">
        <v>65</v>
      </c>
      <c r="AG30" s="97" t="s">
        <v>78</v>
      </c>
      <c r="AH30" s="97" t="s">
        <v>140</v>
      </c>
      <c r="AI30" s="97" t="s">
        <v>138</v>
      </c>
      <c r="AJ30" s="97" t="s">
        <v>77</v>
      </c>
      <c r="AK30" s="97" t="s">
        <v>139</v>
      </c>
      <c r="AL30" s="97" t="s">
        <v>75</v>
      </c>
      <c r="AM30" s="97" t="s">
        <v>141</v>
      </c>
      <c r="AN30" s="97" t="s">
        <v>142</v>
      </c>
      <c r="AO30" s="98" t="str">
        <f ca="1">VLOOKUP(AG30,'TACC Competition'!$Z:$AA,2,0)</f>
        <v>Cote d'Ivoire</v>
      </c>
      <c r="AP30" s="98" t="str">
        <f ca="1">VLOOKUP(AH30,'TACC Competition'!$Z:$AA,2,0)</f>
        <v>Egypt</v>
      </c>
      <c r="AQ30" s="98" t="str">
        <f ca="1">VLOOKUP(AI30,'TACC Competition'!$Z:$AA,2,0)</f>
        <v>Norway</v>
      </c>
      <c r="AR30" s="98" t="str">
        <f ca="1">VLOOKUP(AJ30,'TACC Competition'!$Z:$AA,2,0)</f>
        <v>Scotland</v>
      </c>
      <c r="AS30" s="98" t="str">
        <f ca="1">VLOOKUP(AK30,'TACC Competition'!$Z:$AA,2,0)</f>
        <v>Saudi Arabia</v>
      </c>
      <c r="AT30" s="98" t="str">
        <f ca="1">VLOOKUP(AL30,'TACC Competition'!$Z:$AA,2,0)</f>
        <v>Turkiye</v>
      </c>
      <c r="AU30" s="98" t="str">
        <f ca="1">VLOOKUP(AM30,'TACC Competition'!$Z:$AA,2,0)</f>
        <v>Panama</v>
      </c>
      <c r="AV30" s="98" t="str">
        <f ca="1">VLOOKUP(AN30,'TACC Competition'!$Z:$AA,2,0)</f>
        <v>Uzbekistan</v>
      </c>
    </row>
    <row r="31" spans="1:48" ht="14" x14ac:dyDescent="0.15">
      <c r="A31" s="46" t="s">
        <v>466</v>
      </c>
      <c r="B31" s="46" t="s">
        <v>522</v>
      </c>
      <c r="C31" s="46" t="s">
        <v>523</v>
      </c>
      <c r="H31" s="54" t="s">
        <v>524</v>
      </c>
      <c r="K31" s="41" t="e">
        <f ca="1">VLOOKUP(K30,S:T,2,0)</f>
        <v>#N/A</v>
      </c>
      <c r="S31" s="43" t="str">
        <f t="shared" si="4"/>
        <v>CDEGHIJL</v>
      </c>
      <c r="T31" s="93">
        <v>29</v>
      </c>
      <c r="U31" s="96"/>
      <c r="V31" s="96"/>
      <c r="W31" s="96" t="s">
        <v>71</v>
      </c>
      <c r="X31" s="96" t="s">
        <v>64</v>
      </c>
      <c r="Y31" s="96" t="s">
        <v>72</v>
      </c>
      <c r="Z31" s="96"/>
      <c r="AA31" s="96" t="s">
        <v>106</v>
      </c>
      <c r="AB31" s="96" t="s">
        <v>133</v>
      </c>
      <c r="AC31" s="96" t="s">
        <v>134</v>
      </c>
      <c r="AD31" s="96" t="s">
        <v>135</v>
      </c>
      <c r="AE31" s="96"/>
      <c r="AF31" s="96" t="s">
        <v>65</v>
      </c>
      <c r="AG31" s="97" t="s">
        <v>78</v>
      </c>
      <c r="AH31" s="97" t="s">
        <v>140</v>
      </c>
      <c r="AI31" s="97" t="s">
        <v>137</v>
      </c>
      <c r="AJ31" s="97" t="s">
        <v>77</v>
      </c>
      <c r="AK31" s="97" t="s">
        <v>139</v>
      </c>
      <c r="AL31" s="97" t="s">
        <v>75</v>
      </c>
      <c r="AM31" s="97" t="s">
        <v>141</v>
      </c>
      <c r="AN31" s="97" t="s">
        <v>138</v>
      </c>
      <c r="AO31" s="98" t="str">
        <f ca="1">VLOOKUP(AG31,'TACC Competition'!$Z:$AA,2,0)</f>
        <v>Cote d'Ivoire</v>
      </c>
      <c r="AP31" s="98" t="str">
        <f ca="1">VLOOKUP(AH31,'TACC Competition'!$Z:$AA,2,0)</f>
        <v>Egypt</v>
      </c>
      <c r="AQ31" s="98" t="str">
        <f ca="1">VLOOKUP(AI31,'TACC Competition'!$Z:$AA,2,0)</f>
        <v>Algeria</v>
      </c>
      <c r="AR31" s="98" t="str">
        <f ca="1">VLOOKUP(AJ31,'TACC Competition'!$Z:$AA,2,0)</f>
        <v>Scotland</v>
      </c>
      <c r="AS31" s="98" t="str">
        <f ca="1">VLOOKUP(AK31,'TACC Competition'!$Z:$AA,2,0)</f>
        <v>Saudi Arabia</v>
      </c>
      <c r="AT31" s="98" t="str">
        <f ca="1">VLOOKUP(AL31,'TACC Competition'!$Z:$AA,2,0)</f>
        <v>Turkiye</v>
      </c>
      <c r="AU31" s="98" t="str">
        <f ca="1">VLOOKUP(AM31,'TACC Competition'!$Z:$AA,2,0)</f>
        <v>Panama</v>
      </c>
      <c r="AV31" s="98" t="str">
        <f ca="1">VLOOKUP(AN31,'TACC Competition'!$Z:$AA,2,0)</f>
        <v>Norway</v>
      </c>
    </row>
    <row r="32" spans="1:48" x14ac:dyDescent="0.15">
      <c r="A32" s="16" t="e">
        <f t="shared" ref="A32:A39" ca="1" si="10">VLOOKUP($K$30,$S:$AV,D32,0)</f>
        <v>#N/A</v>
      </c>
      <c r="B32" s="16" t="e" cm="1">
        <f t="array" aca="1" ref="B32:B39" ca="1">_xlfn._xlws.SORT(A32:A39)</f>
        <v>#N/A</v>
      </c>
      <c r="C32" s="16" t="e">
        <f t="shared" ref="C32:C37" ca="1" si="11">CONCATENATE(B32,", ")</f>
        <v>#N/A</v>
      </c>
      <c r="D32" s="16">
        <v>23</v>
      </c>
      <c r="S32" s="43" t="str">
        <f t="shared" si="4"/>
        <v>CDEGHIJK</v>
      </c>
      <c r="T32" s="93">
        <v>30</v>
      </c>
      <c r="U32" s="96"/>
      <c r="V32" s="96"/>
      <c r="W32" s="96" t="s">
        <v>71</v>
      </c>
      <c r="X32" s="96" t="s">
        <v>64</v>
      </c>
      <c r="Y32" s="96" t="s">
        <v>72</v>
      </c>
      <c r="Z32" s="96"/>
      <c r="AA32" s="96" t="s">
        <v>106</v>
      </c>
      <c r="AB32" s="96" t="s">
        <v>133</v>
      </c>
      <c r="AC32" s="96" t="s">
        <v>134</v>
      </c>
      <c r="AD32" s="96" t="s">
        <v>135</v>
      </c>
      <c r="AE32" s="96" t="s">
        <v>136</v>
      </c>
      <c r="AF32" s="96"/>
      <c r="AG32" s="97" t="s">
        <v>78</v>
      </c>
      <c r="AH32" s="97" t="s">
        <v>140</v>
      </c>
      <c r="AI32" s="97" t="s">
        <v>137</v>
      </c>
      <c r="AJ32" s="97" t="s">
        <v>77</v>
      </c>
      <c r="AK32" s="97" t="s">
        <v>139</v>
      </c>
      <c r="AL32" s="97" t="s">
        <v>75</v>
      </c>
      <c r="AM32" s="97" t="s">
        <v>138</v>
      </c>
      <c r="AN32" s="97" t="s">
        <v>142</v>
      </c>
      <c r="AO32" s="98" t="str">
        <f ca="1">VLOOKUP(AG32,'TACC Competition'!$Z:$AA,2,0)</f>
        <v>Cote d'Ivoire</v>
      </c>
      <c r="AP32" s="98" t="str">
        <f ca="1">VLOOKUP(AH32,'TACC Competition'!$Z:$AA,2,0)</f>
        <v>Egypt</v>
      </c>
      <c r="AQ32" s="98" t="str">
        <f ca="1">VLOOKUP(AI32,'TACC Competition'!$Z:$AA,2,0)</f>
        <v>Algeria</v>
      </c>
      <c r="AR32" s="98" t="str">
        <f ca="1">VLOOKUP(AJ32,'TACC Competition'!$Z:$AA,2,0)</f>
        <v>Scotland</v>
      </c>
      <c r="AS32" s="98" t="str">
        <f ca="1">VLOOKUP(AK32,'TACC Competition'!$Z:$AA,2,0)</f>
        <v>Saudi Arabia</v>
      </c>
      <c r="AT32" s="98" t="str">
        <f ca="1">VLOOKUP(AL32,'TACC Competition'!$Z:$AA,2,0)</f>
        <v>Turkiye</v>
      </c>
      <c r="AU32" s="98" t="str">
        <f ca="1">VLOOKUP(AM32,'TACC Competition'!$Z:$AA,2,0)</f>
        <v>Norway</v>
      </c>
      <c r="AV32" s="98" t="str">
        <f ca="1">VLOOKUP(AN32,'TACC Competition'!$Z:$AA,2,0)</f>
        <v>Uzbekistan</v>
      </c>
    </row>
    <row r="33" spans="1:48" x14ac:dyDescent="0.15">
      <c r="A33" s="16" t="e">
        <f t="shared" ca="1" si="10"/>
        <v>#N/A</v>
      </c>
      <c r="B33" s="16" t="e">
        <f ca="1"/>
        <v>#N/A</v>
      </c>
      <c r="C33" s="16" t="e">
        <f t="shared" ca="1" si="11"/>
        <v>#N/A</v>
      </c>
      <c r="D33" s="16">
        <v>24</v>
      </c>
      <c r="S33" s="43" t="str">
        <f t="shared" si="4"/>
        <v>CDEFIJKL</v>
      </c>
      <c r="T33" s="93">
        <v>31</v>
      </c>
      <c r="U33" s="96"/>
      <c r="V33" s="96"/>
      <c r="W33" s="96" t="s">
        <v>71</v>
      </c>
      <c r="X33" s="96" t="s">
        <v>64</v>
      </c>
      <c r="Y33" s="96" t="s">
        <v>72</v>
      </c>
      <c r="Z33" s="96" t="s">
        <v>73</v>
      </c>
      <c r="AA33" s="96"/>
      <c r="AB33" s="96"/>
      <c r="AC33" s="96" t="s">
        <v>134</v>
      </c>
      <c r="AD33" s="96" t="s">
        <v>135</v>
      </c>
      <c r="AE33" s="96" t="s">
        <v>136</v>
      </c>
      <c r="AF33" s="96" t="s">
        <v>65</v>
      </c>
      <c r="AG33" s="97" t="s">
        <v>77</v>
      </c>
      <c r="AH33" s="97" t="s">
        <v>137</v>
      </c>
      <c r="AI33" s="97" t="s">
        <v>78</v>
      </c>
      <c r="AJ33" s="97" t="s">
        <v>75</v>
      </c>
      <c r="AK33" s="97" t="s">
        <v>138</v>
      </c>
      <c r="AL33" s="97" t="s">
        <v>79</v>
      </c>
      <c r="AM33" s="97" t="s">
        <v>141</v>
      </c>
      <c r="AN33" s="97" t="s">
        <v>142</v>
      </c>
      <c r="AO33" s="98" t="str">
        <f ca="1">VLOOKUP(AG33,'TACC Competition'!$Z:$AA,2,0)</f>
        <v>Scotland</v>
      </c>
      <c r="AP33" s="98" t="str">
        <f ca="1">VLOOKUP(AH33,'TACC Competition'!$Z:$AA,2,0)</f>
        <v>Algeria</v>
      </c>
      <c r="AQ33" s="98" t="str">
        <f ca="1">VLOOKUP(AI33,'TACC Competition'!$Z:$AA,2,0)</f>
        <v>Cote d'Ivoire</v>
      </c>
      <c r="AR33" s="98" t="str">
        <f ca="1">VLOOKUP(AJ33,'TACC Competition'!$Z:$AA,2,0)</f>
        <v>Turkiye</v>
      </c>
      <c r="AS33" s="98" t="str">
        <f ca="1">VLOOKUP(AK33,'TACC Competition'!$Z:$AA,2,0)</f>
        <v>Norway</v>
      </c>
      <c r="AT33" s="98" t="str">
        <f ca="1">VLOOKUP(AL33,'TACC Competition'!$Z:$AA,2,0)</f>
        <v>Sweden</v>
      </c>
      <c r="AU33" s="98" t="str">
        <f ca="1">VLOOKUP(AM33,'TACC Competition'!$Z:$AA,2,0)</f>
        <v>Panama</v>
      </c>
      <c r="AV33" s="98" t="str">
        <f ca="1">VLOOKUP(AN33,'TACC Competition'!$Z:$AA,2,0)</f>
        <v>Uzbekistan</v>
      </c>
    </row>
    <row r="34" spans="1:48" x14ac:dyDescent="0.15">
      <c r="A34" s="16" t="e">
        <f t="shared" ca="1" si="10"/>
        <v>#N/A</v>
      </c>
      <c r="B34" s="16" t="e">
        <f ca="1"/>
        <v>#N/A</v>
      </c>
      <c r="C34" s="16" t="e">
        <f t="shared" ca="1" si="11"/>
        <v>#N/A</v>
      </c>
      <c r="D34" s="16">
        <v>25</v>
      </c>
      <c r="S34" s="43" t="str">
        <f t="shared" si="4"/>
        <v>CDEFHJKL</v>
      </c>
      <c r="T34" s="93">
        <v>32</v>
      </c>
      <c r="U34" s="96"/>
      <c r="V34" s="96"/>
      <c r="W34" s="96" t="s">
        <v>71</v>
      </c>
      <c r="X34" s="96" t="s">
        <v>64</v>
      </c>
      <c r="Y34" s="96" t="s">
        <v>72</v>
      </c>
      <c r="Z34" s="96" t="s">
        <v>73</v>
      </c>
      <c r="AA34" s="96"/>
      <c r="AB34" s="96" t="s">
        <v>133</v>
      </c>
      <c r="AC34" s="96"/>
      <c r="AD34" s="96" t="s">
        <v>135</v>
      </c>
      <c r="AE34" s="96" t="s">
        <v>136</v>
      </c>
      <c r="AF34" s="96" t="s">
        <v>65</v>
      </c>
      <c r="AG34" s="97" t="s">
        <v>77</v>
      </c>
      <c r="AH34" s="97" t="s">
        <v>137</v>
      </c>
      <c r="AI34" s="97" t="s">
        <v>78</v>
      </c>
      <c r="AJ34" s="97" t="s">
        <v>75</v>
      </c>
      <c r="AK34" s="97" t="s">
        <v>139</v>
      </c>
      <c r="AL34" s="97" t="s">
        <v>79</v>
      </c>
      <c r="AM34" s="97" t="s">
        <v>141</v>
      </c>
      <c r="AN34" s="97" t="s">
        <v>142</v>
      </c>
      <c r="AO34" s="98" t="str">
        <f ca="1">VLOOKUP(AG34,'TACC Competition'!$Z:$AA,2,0)</f>
        <v>Scotland</v>
      </c>
      <c r="AP34" s="98" t="str">
        <f ca="1">VLOOKUP(AH34,'TACC Competition'!$Z:$AA,2,0)</f>
        <v>Algeria</v>
      </c>
      <c r="AQ34" s="98" t="str">
        <f ca="1">VLOOKUP(AI34,'TACC Competition'!$Z:$AA,2,0)</f>
        <v>Cote d'Ivoire</v>
      </c>
      <c r="AR34" s="98" t="str">
        <f ca="1">VLOOKUP(AJ34,'TACC Competition'!$Z:$AA,2,0)</f>
        <v>Turkiye</v>
      </c>
      <c r="AS34" s="98" t="str">
        <f ca="1">VLOOKUP(AK34,'TACC Competition'!$Z:$AA,2,0)</f>
        <v>Saudi Arabia</v>
      </c>
      <c r="AT34" s="98" t="str">
        <f ca="1">VLOOKUP(AL34,'TACC Competition'!$Z:$AA,2,0)</f>
        <v>Sweden</v>
      </c>
      <c r="AU34" s="98" t="str">
        <f ca="1">VLOOKUP(AM34,'TACC Competition'!$Z:$AA,2,0)</f>
        <v>Panama</v>
      </c>
      <c r="AV34" s="98" t="str">
        <f ca="1">VLOOKUP(AN34,'TACC Competition'!$Z:$AA,2,0)</f>
        <v>Uzbekistan</v>
      </c>
    </row>
    <row r="35" spans="1:48" x14ac:dyDescent="0.15">
      <c r="A35" s="16" t="e">
        <f t="shared" ca="1" si="10"/>
        <v>#N/A</v>
      </c>
      <c r="B35" s="16" t="e">
        <f ca="1"/>
        <v>#N/A</v>
      </c>
      <c r="C35" s="16" t="e">
        <f t="shared" ca="1" si="11"/>
        <v>#N/A</v>
      </c>
      <c r="D35" s="16">
        <v>26</v>
      </c>
      <c r="S35" s="43" t="str">
        <f t="shared" si="4"/>
        <v>CDEFHIKL</v>
      </c>
      <c r="T35" s="93">
        <v>33</v>
      </c>
      <c r="U35" s="96"/>
      <c r="V35" s="96"/>
      <c r="W35" s="96" t="s">
        <v>71</v>
      </c>
      <c r="X35" s="96" t="s">
        <v>64</v>
      </c>
      <c r="Y35" s="96" t="s">
        <v>72</v>
      </c>
      <c r="Z35" s="96" t="s">
        <v>73</v>
      </c>
      <c r="AA35" s="96"/>
      <c r="AB35" s="96" t="s">
        <v>133</v>
      </c>
      <c r="AC35" s="96" t="s">
        <v>134</v>
      </c>
      <c r="AD35" s="96"/>
      <c r="AE35" s="96" t="s">
        <v>136</v>
      </c>
      <c r="AF35" s="96" t="s">
        <v>65</v>
      </c>
      <c r="AG35" s="97" t="s">
        <v>77</v>
      </c>
      <c r="AH35" s="97" t="s">
        <v>78</v>
      </c>
      <c r="AI35" s="97" t="s">
        <v>138</v>
      </c>
      <c r="AJ35" s="97" t="s">
        <v>75</v>
      </c>
      <c r="AK35" s="97" t="s">
        <v>139</v>
      </c>
      <c r="AL35" s="97" t="s">
        <v>79</v>
      </c>
      <c r="AM35" s="97" t="s">
        <v>141</v>
      </c>
      <c r="AN35" s="97" t="s">
        <v>142</v>
      </c>
      <c r="AO35" s="98" t="str">
        <f ca="1">VLOOKUP(AG35,'TACC Competition'!$Z:$AA,2,0)</f>
        <v>Scotland</v>
      </c>
      <c r="AP35" s="98" t="str">
        <f ca="1">VLOOKUP(AH35,'TACC Competition'!$Z:$AA,2,0)</f>
        <v>Cote d'Ivoire</v>
      </c>
      <c r="AQ35" s="98" t="str">
        <f ca="1">VLOOKUP(AI35,'TACC Competition'!$Z:$AA,2,0)</f>
        <v>Norway</v>
      </c>
      <c r="AR35" s="98" t="str">
        <f ca="1">VLOOKUP(AJ35,'TACC Competition'!$Z:$AA,2,0)</f>
        <v>Turkiye</v>
      </c>
      <c r="AS35" s="98" t="str">
        <f ca="1">VLOOKUP(AK35,'TACC Competition'!$Z:$AA,2,0)</f>
        <v>Saudi Arabia</v>
      </c>
      <c r="AT35" s="98" t="str">
        <f ca="1">VLOOKUP(AL35,'TACC Competition'!$Z:$AA,2,0)</f>
        <v>Sweden</v>
      </c>
      <c r="AU35" s="98" t="str">
        <f ca="1">VLOOKUP(AM35,'TACC Competition'!$Z:$AA,2,0)</f>
        <v>Panama</v>
      </c>
      <c r="AV35" s="98" t="str">
        <f ca="1">VLOOKUP(AN35,'TACC Competition'!$Z:$AA,2,0)</f>
        <v>Uzbekistan</v>
      </c>
    </row>
    <row r="36" spans="1:48" x14ac:dyDescent="0.15">
      <c r="A36" s="16" t="e">
        <f t="shared" ca="1" si="10"/>
        <v>#N/A</v>
      </c>
      <c r="B36" s="16" t="e">
        <f ca="1"/>
        <v>#N/A</v>
      </c>
      <c r="C36" s="16" t="e">
        <f t="shared" ca="1" si="11"/>
        <v>#N/A</v>
      </c>
      <c r="D36" s="16">
        <v>27</v>
      </c>
      <c r="S36" s="43" t="str">
        <f t="shared" si="4"/>
        <v>CDEFHIJL</v>
      </c>
      <c r="T36" s="93">
        <v>34</v>
      </c>
      <c r="U36" s="96"/>
      <c r="V36" s="96"/>
      <c r="W36" s="96" t="s">
        <v>71</v>
      </c>
      <c r="X36" s="96" t="s">
        <v>64</v>
      </c>
      <c r="Y36" s="96" t="s">
        <v>72</v>
      </c>
      <c r="Z36" s="96" t="s">
        <v>73</v>
      </c>
      <c r="AA36" s="96"/>
      <c r="AB36" s="96" t="s">
        <v>133</v>
      </c>
      <c r="AC36" s="96" t="s">
        <v>134</v>
      </c>
      <c r="AD36" s="96" t="s">
        <v>135</v>
      </c>
      <c r="AE36" s="96"/>
      <c r="AF36" s="96" t="s">
        <v>65</v>
      </c>
      <c r="AG36" s="97" t="s">
        <v>77</v>
      </c>
      <c r="AH36" s="97" t="s">
        <v>137</v>
      </c>
      <c r="AI36" s="97" t="s">
        <v>78</v>
      </c>
      <c r="AJ36" s="97" t="s">
        <v>75</v>
      </c>
      <c r="AK36" s="97" t="s">
        <v>139</v>
      </c>
      <c r="AL36" s="97" t="s">
        <v>79</v>
      </c>
      <c r="AM36" s="97" t="s">
        <v>141</v>
      </c>
      <c r="AN36" s="97" t="s">
        <v>138</v>
      </c>
      <c r="AO36" s="98" t="str">
        <f ca="1">VLOOKUP(AG36,'TACC Competition'!$Z:$AA,2,0)</f>
        <v>Scotland</v>
      </c>
      <c r="AP36" s="98" t="str">
        <f ca="1">VLOOKUP(AH36,'TACC Competition'!$Z:$AA,2,0)</f>
        <v>Algeria</v>
      </c>
      <c r="AQ36" s="98" t="str">
        <f ca="1">VLOOKUP(AI36,'TACC Competition'!$Z:$AA,2,0)</f>
        <v>Cote d'Ivoire</v>
      </c>
      <c r="AR36" s="98" t="str">
        <f ca="1">VLOOKUP(AJ36,'TACC Competition'!$Z:$AA,2,0)</f>
        <v>Turkiye</v>
      </c>
      <c r="AS36" s="98" t="str">
        <f ca="1">VLOOKUP(AK36,'TACC Competition'!$Z:$AA,2,0)</f>
        <v>Saudi Arabia</v>
      </c>
      <c r="AT36" s="98" t="str">
        <f ca="1">VLOOKUP(AL36,'TACC Competition'!$Z:$AA,2,0)</f>
        <v>Sweden</v>
      </c>
      <c r="AU36" s="98" t="str">
        <f ca="1">VLOOKUP(AM36,'TACC Competition'!$Z:$AA,2,0)</f>
        <v>Panama</v>
      </c>
      <c r="AV36" s="98" t="str">
        <f ca="1">VLOOKUP(AN36,'TACC Competition'!$Z:$AA,2,0)</f>
        <v>Norway</v>
      </c>
    </row>
    <row r="37" spans="1:48" x14ac:dyDescent="0.15">
      <c r="A37" s="16" t="e">
        <f t="shared" ca="1" si="10"/>
        <v>#N/A</v>
      </c>
      <c r="B37" s="16" t="e">
        <f ca="1"/>
        <v>#N/A</v>
      </c>
      <c r="C37" s="16" t="e">
        <f t="shared" ca="1" si="11"/>
        <v>#N/A</v>
      </c>
      <c r="D37" s="16">
        <v>28</v>
      </c>
      <c r="S37" s="43" t="str">
        <f t="shared" si="4"/>
        <v>CDEFHIJK</v>
      </c>
      <c r="T37" s="93">
        <v>35</v>
      </c>
      <c r="U37" s="96"/>
      <c r="V37" s="96"/>
      <c r="W37" s="96" t="s">
        <v>71</v>
      </c>
      <c r="X37" s="96" t="s">
        <v>64</v>
      </c>
      <c r="Y37" s="96" t="s">
        <v>72</v>
      </c>
      <c r="Z37" s="96" t="s">
        <v>73</v>
      </c>
      <c r="AA37" s="96"/>
      <c r="AB37" s="96" t="s">
        <v>133</v>
      </c>
      <c r="AC37" s="96" t="s">
        <v>134</v>
      </c>
      <c r="AD37" s="96" t="s">
        <v>135</v>
      </c>
      <c r="AE37" s="96" t="s">
        <v>136</v>
      </c>
      <c r="AF37" s="96"/>
      <c r="AG37" s="97" t="s">
        <v>77</v>
      </c>
      <c r="AH37" s="97" t="s">
        <v>137</v>
      </c>
      <c r="AI37" s="97" t="s">
        <v>78</v>
      </c>
      <c r="AJ37" s="97" t="s">
        <v>75</v>
      </c>
      <c r="AK37" s="97" t="s">
        <v>139</v>
      </c>
      <c r="AL37" s="97" t="s">
        <v>79</v>
      </c>
      <c r="AM37" s="97" t="s">
        <v>138</v>
      </c>
      <c r="AN37" s="97" t="s">
        <v>142</v>
      </c>
      <c r="AO37" s="98" t="str">
        <f ca="1">VLOOKUP(AG37,'TACC Competition'!$Z:$AA,2,0)</f>
        <v>Scotland</v>
      </c>
      <c r="AP37" s="98" t="str">
        <f ca="1">VLOOKUP(AH37,'TACC Competition'!$Z:$AA,2,0)</f>
        <v>Algeria</v>
      </c>
      <c r="AQ37" s="98" t="str">
        <f ca="1">VLOOKUP(AI37,'TACC Competition'!$Z:$AA,2,0)</f>
        <v>Cote d'Ivoire</v>
      </c>
      <c r="AR37" s="98" t="str">
        <f ca="1">VLOOKUP(AJ37,'TACC Competition'!$Z:$AA,2,0)</f>
        <v>Turkiye</v>
      </c>
      <c r="AS37" s="98" t="str">
        <f ca="1">VLOOKUP(AK37,'TACC Competition'!$Z:$AA,2,0)</f>
        <v>Saudi Arabia</v>
      </c>
      <c r="AT37" s="98" t="str">
        <f ca="1">VLOOKUP(AL37,'TACC Competition'!$Z:$AA,2,0)</f>
        <v>Sweden</v>
      </c>
      <c r="AU37" s="98" t="str">
        <f ca="1">VLOOKUP(AM37,'TACC Competition'!$Z:$AA,2,0)</f>
        <v>Norway</v>
      </c>
      <c r="AV37" s="98" t="str">
        <f ca="1">VLOOKUP(AN37,'TACC Competition'!$Z:$AA,2,0)</f>
        <v>Uzbekistan</v>
      </c>
    </row>
    <row r="38" spans="1:48" x14ac:dyDescent="0.15">
      <c r="A38" s="16" t="e">
        <f t="shared" ca="1" si="10"/>
        <v>#N/A</v>
      </c>
      <c r="B38" s="16" t="e">
        <f ca="1"/>
        <v>#N/A</v>
      </c>
      <c r="C38" s="16" t="e">
        <f ca="1">CONCATENATE(B38," ")</f>
        <v>#N/A</v>
      </c>
      <c r="D38" s="16">
        <v>29</v>
      </c>
      <c r="S38" s="43" t="str">
        <f t="shared" si="4"/>
        <v>CDEFGJKL</v>
      </c>
      <c r="T38" s="93">
        <v>36</v>
      </c>
      <c r="U38" s="96"/>
      <c r="V38" s="96"/>
      <c r="W38" s="96" t="s">
        <v>71</v>
      </c>
      <c r="X38" s="96" t="s">
        <v>64</v>
      </c>
      <c r="Y38" s="96" t="s">
        <v>72</v>
      </c>
      <c r="Z38" s="96" t="s">
        <v>73</v>
      </c>
      <c r="AA38" s="96" t="s">
        <v>106</v>
      </c>
      <c r="AB38" s="96"/>
      <c r="AC38" s="96"/>
      <c r="AD38" s="96" t="s">
        <v>135</v>
      </c>
      <c r="AE38" s="96" t="s">
        <v>136</v>
      </c>
      <c r="AF38" s="96" t="s">
        <v>65</v>
      </c>
      <c r="AG38" s="97" t="s">
        <v>77</v>
      </c>
      <c r="AH38" s="97" t="s">
        <v>140</v>
      </c>
      <c r="AI38" s="97" t="s">
        <v>78</v>
      </c>
      <c r="AJ38" s="97" t="s">
        <v>75</v>
      </c>
      <c r="AK38" s="97" t="s">
        <v>137</v>
      </c>
      <c r="AL38" s="97" t="s">
        <v>79</v>
      </c>
      <c r="AM38" s="97" t="s">
        <v>141</v>
      </c>
      <c r="AN38" s="97" t="s">
        <v>142</v>
      </c>
      <c r="AO38" s="98" t="str">
        <f ca="1">VLOOKUP(AG38,'TACC Competition'!$Z:$AA,2,0)</f>
        <v>Scotland</v>
      </c>
      <c r="AP38" s="98" t="str">
        <f ca="1">VLOOKUP(AH38,'TACC Competition'!$Z:$AA,2,0)</f>
        <v>Egypt</v>
      </c>
      <c r="AQ38" s="98" t="str">
        <f ca="1">VLOOKUP(AI38,'TACC Competition'!$Z:$AA,2,0)</f>
        <v>Cote d'Ivoire</v>
      </c>
      <c r="AR38" s="98" t="str">
        <f ca="1">VLOOKUP(AJ38,'TACC Competition'!$Z:$AA,2,0)</f>
        <v>Turkiye</v>
      </c>
      <c r="AS38" s="98" t="str">
        <f ca="1">VLOOKUP(AK38,'TACC Competition'!$Z:$AA,2,0)</f>
        <v>Algeria</v>
      </c>
      <c r="AT38" s="98" t="str">
        <f ca="1">VLOOKUP(AL38,'TACC Competition'!$Z:$AA,2,0)</f>
        <v>Sweden</v>
      </c>
      <c r="AU38" s="98" t="str">
        <f ca="1">VLOOKUP(AM38,'TACC Competition'!$Z:$AA,2,0)</f>
        <v>Panama</v>
      </c>
      <c r="AV38" s="98" t="str">
        <f ca="1">VLOOKUP(AN38,'TACC Competition'!$Z:$AA,2,0)</f>
        <v>Uzbekistan</v>
      </c>
    </row>
    <row r="39" spans="1:48" x14ac:dyDescent="0.15">
      <c r="A39" s="16" t="e">
        <f t="shared" ca="1" si="10"/>
        <v>#N/A</v>
      </c>
      <c r="B39" s="16" t="e">
        <f ca="1"/>
        <v>#N/A</v>
      </c>
      <c r="C39" s="16" t="e">
        <f ca="1">CONCATENATE(B39,".")</f>
        <v>#N/A</v>
      </c>
      <c r="D39" s="16">
        <v>30</v>
      </c>
      <c r="S39" s="43" t="str">
        <f t="shared" si="4"/>
        <v>CDEFGIKL</v>
      </c>
      <c r="T39" s="93">
        <v>37</v>
      </c>
      <c r="U39" s="96"/>
      <c r="V39" s="96"/>
      <c r="W39" s="96" t="s">
        <v>71</v>
      </c>
      <c r="X39" s="96" t="s">
        <v>64</v>
      </c>
      <c r="Y39" s="96" t="s">
        <v>72</v>
      </c>
      <c r="Z39" s="96" t="s">
        <v>73</v>
      </c>
      <c r="AA39" s="96" t="s">
        <v>106</v>
      </c>
      <c r="AB39" s="96"/>
      <c r="AC39" s="96" t="s">
        <v>134</v>
      </c>
      <c r="AD39" s="96"/>
      <c r="AE39" s="96" t="s">
        <v>136</v>
      </c>
      <c r="AF39" s="96" t="s">
        <v>65</v>
      </c>
      <c r="AG39" s="97" t="s">
        <v>77</v>
      </c>
      <c r="AH39" s="97" t="s">
        <v>140</v>
      </c>
      <c r="AI39" s="97" t="s">
        <v>78</v>
      </c>
      <c r="AJ39" s="97" t="s">
        <v>75</v>
      </c>
      <c r="AK39" s="97" t="s">
        <v>138</v>
      </c>
      <c r="AL39" s="97" t="s">
        <v>79</v>
      </c>
      <c r="AM39" s="97" t="s">
        <v>141</v>
      </c>
      <c r="AN39" s="97" t="s">
        <v>142</v>
      </c>
      <c r="AO39" s="98" t="str">
        <f ca="1">VLOOKUP(AG39,'TACC Competition'!$Z:$AA,2,0)</f>
        <v>Scotland</v>
      </c>
      <c r="AP39" s="98" t="str">
        <f ca="1">VLOOKUP(AH39,'TACC Competition'!$Z:$AA,2,0)</f>
        <v>Egypt</v>
      </c>
      <c r="AQ39" s="98" t="str">
        <f ca="1">VLOOKUP(AI39,'TACC Competition'!$Z:$AA,2,0)</f>
        <v>Cote d'Ivoire</v>
      </c>
      <c r="AR39" s="98" t="str">
        <f ca="1">VLOOKUP(AJ39,'TACC Competition'!$Z:$AA,2,0)</f>
        <v>Turkiye</v>
      </c>
      <c r="AS39" s="98" t="str">
        <f ca="1">VLOOKUP(AK39,'TACC Competition'!$Z:$AA,2,0)</f>
        <v>Norway</v>
      </c>
      <c r="AT39" s="98" t="str">
        <f ca="1">VLOOKUP(AL39,'TACC Competition'!$Z:$AA,2,0)</f>
        <v>Sweden</v>
      </c>
      <c r="AU39" s="98" t="str">
        <f ca="1">VLOOKUP(AM39,'TACC Competition'!$Z:$AA,2,0)</f>
        <v>Panama</v>
      </c>
      <c r="AV39" s="98" t="str">
        <f ca="1">VLOOKUP(AN39,'TACC Competition'!$Z:$AA,2,0)</f>
        <v>Uzbekistan</v>
      </c>
    </row>
    <row r="40" spans="1:48" x14ac:dyDescent="0.15">
      <c r="D40" s="15"/>
      <c r="S40" s="43" t="str">
        <f t="shared" si="4"/>
        <v>CDEFGIJL</v>
      </c>
      <c r="T40" s="93">
        <v>38</v>
      </c>
      <c r="U40" s="96"/>
      <c r="V40" s="96"/>
      <c r="W40" s="96" t="s">
        <v>71</v>
      </c>
      <c r="X40" s="96" t="s">
        <v>64</v>
      </c>
      <c r="Y40" s="96" t="s">
        <v>72</v>
      </c>
      <c r="Z40" s="96" t="s">
        <v>73</v>
      </c>
      <c r="AA40" s="96" t="s">
        <v>106</v>
      </c>
      <c r="AB40" s="96"/>
      <c r="AC40" s="96" t="s">
        <v>134</v>
      </c>
      <c r="AD40" s="96" t="s">
        <v>135</v>
      </c>
      <c r="AE40" s="96"/>
      <c r="AF40" s="96" t="s">
        <v>65</v>
      </c>
      <c r="AG40" s="97" t="s">
        <v>77</v>
      </c>
      <c r="AH40" s="97" t="s">
        <v>140</v>
      </c>
      <c r="AI40" s="97" t="s">
        <v>78</v>
      </c>
      <c r="AJ40" s="97" t="s">
        <v>75</v>
      </c>
      <c r="AK40" s="97" t="s">
        <v>137</v>
      </c>
      <c r="AL40" s="97" t="s">
        <v>79</v>
      </c>
      <c r="AM40" s="97" t="s">
        <v>141</v>
      </c>
      <c r="AN40" s="97" t="s">
        <v>138</v>
      </c>
      <c r="AO40" s="98" t="str">
        <f ca="1">VLOOKUP(AG40,'TACC Competition'!$Z:$AA,2,0)</f>
        <v>Scotland</v>
      </c>
      <c r="AP40" s="98" t="str">
        <f ca="1">VLOOKUP(AH40,'TACC Competition'!$Z:$AA,2,0)</f>
        <v>Egypt</v>
      </c>
      <c r="AQ40" s="98" t="str">
        <f ca="1">VLOOKUP(AI40,'TACC Competition'!$Z:$AA,2,0)</f>
        <v>Cote d'Ivoire</v>
      </c>
      <c r="AR40" s="98" t="str">
        <f ca="1">VLOOKUP(AJ40,'TACC Competition'!$Z:$AA,2,0)</f>
        <v>Turkiye</v>
      </c>
      <c r="AS40" s="98" t="str">
        <f ca="1">VLOOKUP(AK40,'TACC Competition'!$Z:$AA,2,0)</f>
        <v>Algeria</v>
      </c>
      <c r="AT40" s="98" t="str">
        <f ca="1">VLOOKUP(AL40,'TACC Competition'!$Z:$AA,2,0)</f>
        <v>Sweden</v>
      </c>
      <c r="AU40" s="98" t="str">
        <f ca="1">VLOOKUP(AM40,'TACC Competition'!$Z:$AA,2,0)</f>
        <v>Panama</v>
      </c>
      <c r="AV40" s="98" t="str">
        <f ca="1">VLOOKUP(AN40,'TACC Competition'!$Z:$AA,2,0)</f>
        <v>Norway</v>
      </c>
    </row>
    <row r="41" spans="1:48" x14ac:dyDescent="0.15">
      <c r="D41" s="15"/>
      <c r="S41" s="43" t="str">
        <f t="shared" si="4"/>
        <v>CDEFGIJK</v>
      </c>
      <c r="T41" s="93">
        <v>39</v>
      </c>
      <c r="U41" s="96"/>
      <c r="V41" s="96"/>
      <c r="W41" s="96" t="s">
        <v>71</v>
      </c>
      <c r="X41" s="96" t="s">
        <v>64</v>
      </c>
      <c r="Y41" s="96" t="s">
        <v>72</v>
      </c>
      <c r="Z41" s="96" t="s">
        <v>73</v>
      </c>
      <c r="AA41" s="96" t="s">
        <v>106</v>
      </c>
      <c r="AB41" s="96"/>
      <c r="AC41" s="96" t="s">
        <v>134</v>
      </c>
      <c r="AD41" s="96" t="s">
        <v>135</v>
      </c>
      <c r="AE41" s="96" t="s">
        <v>136</v>
      </c>
      <c r="AF41" s="96"/>
      <c r="AG41" s="97" t="s">
        <v>77</v>
      </c>
      <c r="AH41" s="97" t="s">
        <v>140</v>
      </c>
      <c r="AI41" s="97" t="s">
        <v>78</v>
      </c>
      <c r="AJ41" s="97" t="s">
        <v>75</v>
      </c>
      <c r="AK41" s="97" t="s">
        <v>137</v>
      </c>
      <c r="AL41" s="97" t="s">
        <v>79</v>
      </c>
      <c r="AM41" s="97" t="s">
        <v>138</v>
      </c>
      <c r="AN41" s="97" t="s">
        <v>142</v>
      </c>
      <c r="AO41" s="98" t="str">
        <f ca="1">VLOOKUP(AG41,'TACC Competition'!$Z:$AA,2,0)</f>
        <v>Scotland</v>
      </c>
      <c r="AP41" s="98" t="str">
        <f ca="1">VLOOKUP(AH41,'TACC Competition'!$Z:$AA,2,0)</f>
        <v>Egypt</v>
      </c>
      <c r="AQ41" s="98" t="str">
        <f ca="1">VLOOKUP(AI41,'TACC Competition'!$Z:$AA,2,0)</f>
        <v>Cote d'Ivoire</v>
      </c>
      <c r="AR41" s="98" t="str">
        <f ca="1">VLOOKUP(AJ41,'TACC Competition'!$Z:$AA,2,0)</f>
        <v>Turkiye</v>
      </c>
      <c r="AS41" s="98" t="str">
        <f ca="1">VLOOKUP(AK41,'TACC Competition'!$Z:$AA,2,0)</f>
        <v>Algeria</v>
      </c>
      <c r="AT41" s="98" t="str">
        <f ca="1">VLOOKUP(AL41,'TACC Competition'!$Z:$AA,2,0)</f>
        <v>Sweden</v>
      </c>
      <c r="AU41" s="98" t="str">
        <f ca="1">VLOOKUP(AM41,'TACC Competition'!$Z:$AA,2,0)</f>
        <v>Norway</v>
      </c>
      <c r="AV41" s="98" t="str">
        <f ca="1">VLOOKUP(AN41,'TACC Competition'!$Z:$AA,2,0)</f>
        <v>Uzbekistan</v>
      </c>
    </row>
    <row r="42" spans="1:48" x14ac:dyDescent="0.15">
      <c r="A42" s="46" t="s">
        <v>536</v>
      </c>
      <c r="B42" s="46" t="s">
        <v>537</v>
      </c>
      <c r="C42" s="46" t="s">
        <v>538</v>
      </c>
      <c r="D42" s="45" t="s">
        <v>539</v>
      </c>
      <c r="S42" s="43" t="str">
        <f t="shared" si="4"/>
        <v>CDEFGHKL</v>
      </c>
      <c r="T42" s="93">
        <v>40</v>
      </c>
      <c r="U42" s="96"/>
      <c r="V42" s="96"/>
      <c r="W42" s="96" t="s">
        <v>71</v>
      </c>
      <c r="X42" s="96" t="s">
        <v>64</v>
      </c>
      <c r="Y42" s="96" t="s">
        <v>72</v>
      </c>
      <c r="Z42" s="96" t="s">
        <v>73</v>
      </c>
      <c r="AA42" s="96" t="s">
        <v>106</v>
      </c>
      <c r="AB42" s="96" t="s">
        <v>133</v>
      </c>
      <c r="AC42" s="96"/>
      <c r="AD42" s="96"/>
      <c r="AE42" s="96" t="s">
        <v>136</v>
      </c>
      <c r="AF42" s="96" t="s">
        <v>65</v>
      </c>
      <c r="AG42" s="97" t="s">
        <v>77</v>
      </c>
      <c r="AH42" s="97" t="s">
        <v>140</v>
      </c>
      <c r="AI42" s="97" t="s">
        <v>78</v>
      </c>
      <c r="AJ42" s="97" t="s">
        <v>75</v>
      </c>
      <c r="AK42" s="97" t="s">
        <v>139</v>
      </c>
      <c r="AL42" s="97" t="s">
        <v>79</v>
      </c>
      <c r="AM42" s="97" t="s">
        <v>141</v>
      </c>
      <c r="AN42" s="97" t="s">
        <v>142</v>
      </c>
      <c r="AO42" s="98" t="str">
        <f ca="1">VLOOKUP(AG42,'TACC Competition'!$Z:$AA,2,0)</f>
        <v>Scotland</v>
      </c>
      <c r="AP42" s="98" t="str">
        <f ca="1">VLOOKUP(AH42,'TACC Competition'!$Z:$AA,2,0)</f>
        <v>Egypt</v>
      </c>
      <c r="AQ42" s="98" t="str">
        <f ca="1">VLOOKUP(AI42,'TACC Competition'!$Z:$AA,2,0)</f>
        <v>Cote d'Ivoire</v>
      </c>
      <c r="AR42" s="98" t="str">
        <f ca="1">VLOOKUP(AJ42,'TACC Competition'!$Z:$AA,2,0)</f>
        <v>Turkiye</v>
      </c>
      <c r="AS42" s="98" t="str">
        <f ca="1">VLOOKUP(AK42,'TACC Competition'!$Z:$AA,2,0)</f>
        <v>Saudi Arabia</v>
      </c>
      <c r="AT42" s="98" t="str">
        <f ca="1">VLOOKUP(AL42,'TACC Competition'!$Z:$AA,2,0)</f>
        <v>Sweden</v>
      </c>
      <c r="AU42" s="98" t="str">
        <f ca="1">VLOOKUP(AM42,'TACC Competition'!$Z:$AA,2,0)</f>
        <v>Panama</v>
      </c>
      <c r="AV42" s="98" t="str">
        <f ca="1">VLOOKUP(AN42,'TACC Competition'!$Z:$AA,2,0)</f>
        <v>Uzbekistan</v>
      </c>
    </row>
    <row r="43" spans="1:48" x14ac:dyDescent="0.15">
      <c r="A43" s="16" t="s">
        <v>127</v>
      </c>
      <c r="B43" s="16" t="str">
        <f ca="1">VLOOKUP(A43,'TACC Competition'!$R$13:$T$104,3,0)</f>
        <v>Mexico</v>
      </c>
      <c r="C43" s="102" t="str" cm="1">
        <f t="array" aca="1" ref="C43:C66" ca="1">_xlfn._xlws.SORT(B43:B66)</f>
        <v>Argentina</v>
      </c>
      <c r="D43" s="15" t="str">
        <f ca="1">CONCATENATE(C43,", ")</f>
        <v xml:space="preserve">Argentina, </v>
      </c>
      <c r="S43" s="43" t="str">
        <f t="shared" si="4"/>
        <v>CDEFGHJL</v>
      </c>
      <c r="T43" s="93">
        <v>41</v>
      </c>
      <c r="U43" s="96"/>
      <c r="V43" s="96"/>
      <c r="W43" s="96" t="s">
        <v>71</v>
      </c>
      <c r="X43" s="96" t="s">
        <v>64</v>
      </c>
      <c r="Y43" s="96" t="s">
        <v>72</v>
      </c>
      <c r="Z43" s="96" t="s">
        <v>73</v>
      </c>
      <c r="AA43" s="96" t="s">
        <v>106</v>
      </c>
      <c r="AB43" s="96" t="s">
        <v>133</v>
      </c>
      <c r="AC43" s="96"/>
      <c r="AD43" s="96" t="s">
        <v>135</v>
      </c>
      <c r="AE43" s="96"/>
      <c r="AF43" s="96" t="s">
        <v>65</v>
      </c>
      <c r="AG43" s="97" t="s">
        <v>77</v>
      </c>
      <c r="AH43" s="97" t="s">
        <v>140</v>
      </c>
      <c r="AI43" s="97" t="s">
        <v>137</v>
      </c>
      <c r="AJ43" s="97" t="s">
        <v>75</v>
      </c>
      <c r="AK43" s="97" t="s">
        <v>139</v>
      </c>
      <c r="AL43" s="97" t="s">
        <v>79</v>
      </c>
      <c r="AM43" s="97" t="s">
        <v>141</v>
      </c>
      <c r="AN43" s="97" t="s">
        <v>78</v>
      </c>
      <c r="AO43" s="98" t="str">
        <f ca="1">VLOOKUP(AG43,'TACC Competition'!$Z:$AA,2,0)</f>
        <v>Scotland</v>
      </c>
      <c r="AP43" s="98" t="str">
        <f ca="1">VLOOKUP(AH43,'TACC Competition'!$Z:$AA,2,0)</f>
        <v>Egypt</v>
      </c>
      <c r="AQ43" s="98" t="str">
        <f ca="1">VLOOKUP(AI43,'TACC Competition'!$Z:$AA,2,0)</f>
        <v>Algeria</v>
      </c>
      <c r="AR43" s="98" t="str">
        <f ca="1">VLOOKUP(AJ43,'TACC Competition'!$Z:$AA,2,0)</f>
        <v>Turkiye</v>
      </c>
      <c r="AS43" s="98" t="str">
        <f ca="1">VLOOKUP(AK43,'TACC Competition'!$Z:$AA,2,0)</f>
        <v>Saudi Arabia</v>
      </c>
      <c r="AT43" s="98" t="str">
        <f ca="1">VLOOKUP(AL43,'TACC Competition'!$Z:$AA,2,0)</f>
        <v>Sweden</v>
      </c>
      <c r="AU43" s="98" t="str">
        <f ca="1">VLOOKUP(AM43,'TACC Competition'!$Z:$AA,2,0)</f>
        <v>Panama</v>
      </c>
      <c r="AV43" s="98" t="str">
        <f ca="1">VLOOKUP(AN43,'TACC Competition'!$Z:$AA,2,0)</f>
        <v>Cote d'Ivoire</v>
      </c>
    </row>
    <row r="44" spans="1:48" x14ac:dyDescent="0.15">
      <c r="A44" s="16" t="s">
        <v>420</v>
      </c>
      <c r="B44" s="16" t="str">
        <f ca="1">VLOOKUP(A44,'TACC Competition'!$R$13:$T$104,3,0)</f>
        <v>South Korea</v>
      </c>
      <c r="C44" s="102" t="str">
        <f ca="1"/>
        <v>Australia</v>
      </c>
      <c r="D44" s="15" t="str">
        <f t="shared" ref="D44:D64" ca="1" si="12">CONCATENATE(C44,", ")</f>
        <v xml:space="preserve">Australia, </v>
      </c>
      <c r="S44" s="43" t="str">
        <f t="shared" si="4"/>
        <v>CDEFGHJK</v>
      </c>
      <c r="T44" s="93">
        <v>42</v>
      </c>
      <c r="U44" s="96"/>
      <c r="V44" s="96"/>
      <c r="W44" s="96" t="s">
        <v>71</v>
      </c>
      <c r="X44" s="96" t="s">
        <v>64</v>
      </c>
      <c r="Y44" s="96" t="s">
        <v>72</v>
      </c>
      <c r="Z44" s="96" t="s">
        <v>73</v>
      </c>
      <c r="AA44" s="96" t="s">
        <v>106</v>
      </c>
      <c r="AB44" s="96" t="s">
        <v>133</v>
      </c>
      <c r="AC44" s="96"/>
      <c r="AD44" s="96" t="s">
        <v>135</v>
      </c>
      <c r="AE44" s="96" t="s">
        <v>136</v>
      </c>
      <c r="AF44" s="96"/>
      <c r="AG44" s="97" t="s">
        <v>77</v>
      </c>
      <c r="AH44" s="97" t="s">
        <v>140</v>
      </c>
      <c r="AI44" s="97" t="s">
        <v>137</v>
      </c>
      <c r="AJ44" s="97" t="s">
        <v>75</v>
      </c>
      <c r="AK44" s="97" t="s">
        <v>139</v>
      </c>
      <c r="AL44" s="97" t="s">
        <v>79</v>
      </c>
      <c r="AM44" s="97" t="s">
        <v>78</v>
      </c>
      <c r="AN44" s="97" t="s">
        <v>142</v>
      </c>
      <c r="AO44" s="98" t="str">
        <f ca="1">VLOOKUP(AG44,'TACC Competition'!$Z:$AA,2,0)</f>
        <v>Scotland</v>
      </c>
      <c r="AP44" s="98" t="str">
        <f ca="1">VLOOKUP(AH44,'TACC Competition'!$Z:$AA,2,0)</f>
        <v>Egypt</v>
      </c>
      <c r="AQ44" s="98" t="str">
        <f ca="1">VLOOKUP(AI44,'TACC Competition'!$Z:$AA,2,0)</f>
        <v>Algeria</v>
      </c>
      <c r="AR44" s="98" t="str">
        <f ca="1">VLOOKUP(AJ44,'TACC Competition'!$Z:$AA,2,0)</f>
        <v>Turkiye</v>
      </c>
      <c r="AS44" s="98" t="str">
        <f ca="1">VLOOKUP(AK44,'TACC Competition'!$Z:$AA,2,0)</f>
        <v>Saudi Arabia</v>
      </c>
      <c r="AT44" s="98" t="str">
        <f ca="1">VLOOKUP(AL44,'TACC Competition'!$Z:$AA,2,0)</f>
        <v>Sweden</v>
      </c>
      <c r="AU44" s="98" t="str">
        <f ca="1">VLOOKUP(AM44,'TACC Competition'!$Z:$AA,2,0)</f>
        <v>Cote d'Ivoire</v>
      </c>
      <c r="AV44" s="98" t="str">
        <f ca="1">VLOOKUP(AN44,'TACC Competition'!$Z:$AA,2,0)</f>
        <v>Uzbekistan</v>
      </c>
    </row>
    <row r="45" spans="1:48" x14ac:dyDescent="0.15">
      <c r="A45" s="16" t="s">
        <v>80</v>
      </c>
      <c r="B45" s="16" t="str">
        <f ca="1">VLOOKUP(A45,'TACC Competition'!$R$13:$T$104,3,0)</f>
        <v>Switzerland</v>
      </c>
      <c r="C45" s="102" t="str">
        <f ca="1"/>
        <v>Austria</v>
      </c>
      <c r="D45" s="15" t="str">
        <f t="shared" ca="1" si="12"/>
        <v xml:space="preserve">Austria, </v>
      </c>
      <c r="S45" s="43" t="str">
        <f t="shared" si="4"/>
        <v>CDEFGHIL</v>
      </c>
      <c r="T45" s="93">
        <v>43</v>
      </c>
      <c r="U45" s="96"/>
      <c r="V45" s="96"/>
      <c r="W45" s="96" t="s">
        <v>71</v>
      </c>
      <c r="X45" s="96" t="s">
        <v>64</v>
      </c>
      <c r="Y45" s="96" t="s">
        <v>72</v>
      </c>
      <c r="Z45" s="96" t="s">
        <v>73</v>
      </c>
      <c r="AA45" s="96" t="s">
        <v>106</v>
      </c>
      <c r="AB45" s="96" t="s">
        <v>133</v>
      </c>
      <c r="AC45" s="96" t="s">
        <v>134</v>
      </c>
      <c r="AD45" s="96"/>
      <c r="AE45" s="96"/>
      <c r="AF45" s="96" t="s">
        <v>65</v>
      </c>
      <c r="AG45" s="97" t="s">
        <v>77</v>
      </c>
      <c r="AH45" s="97" t="s">
        <v>140</v>
      </c>
      <c r="AI45" s="97" t="s">
        <v>78</v>
      </c>
      <c r="AJ45" s="97" t="s">
        <v>75</v>
      </c>
      <c r="AK45" s="97" t="s">
        <v>139</v>
      </c>
      <c r="AL45" s="97" t="s">
        <v>79</v>
      </c>
      <c r="AM45" s="97" t="s">
        <v>141</v>
      </c>
      <c r="AN45" s="97" t="s">
        <v>138</v>
      </c>
      <c r="AO45" s="98" t="str">
        <f ca="1">VLOOKUP(AG45,'TACC Competition'!$Z:$AA,2,0)</f>
        <v>Scotland</v>
      </c>
      <c r="AP45" s="98" t="str">
        <f ca="1">VLOOKUP(AH45,'TACC Competition'!$Z:$AA,2,0)</f>
        <v>Egypt</v>
      </c>
      <c r="AQ45" s="98" t="str">
        <f ca="1">VLOOKUP(AI45,'TACC Competition'!$Z:$AA,2,0)</f>
        <v>Cote d'Ivoire</v>
      </c>
      <c r="AR45" s="98" t="str">
        <f ca="1">VLOOKUP(AJ45,'TACC Competition'!$Z:$AA,2,0)</f>
        <v>Turkiye</v>
      </c>
      <c r="AS45" s="98" t="str">
        <f ca="1">VLOOKUP(AK45,'TACC Competition'!$Z:$AA,2,0)</f>
        <v>Saudi Arabia</v>
      </c>
      <c r="AT45" s="98" t="str">
        <f ca="1">VLOOKUP(AL45,'TACC Competition'!$Z:$AA,2,0)</f>
        <v>Sweden</v>
      </c>
      <c r="AU45" s="98" t="str">
        <f ca="1">VLOOKUP(AM45,'TACC Competition'!$Z:$AA,2,0)</f>
        <v>Panama</v>
      </c>
      <c r="AV45" s="98" t="str">
        <f ca="1">VLOOKUP(AN45,'TACC Competition'!$Z:$AA,2,0)</f>
        <v>Norway</v>
      </c>
    </row>
    <row r="46" spans="1:48" x14ac:dyDescent="0.15">
      <c r="A46" s="16" t="s">
        <v>422</v>
      </c>
      <c r="B46" s="16" t="str">
        <f ca="1">VLOOKUP(A46,'TACC Competition'!$R$13:$T$104,3,0)</f>
        <v>Canada</v>
      </c>
      <c r="C46" s="102" t="str">
        <f ca="1"/>
        <v>Belgium</v>
      </c>
      <c r="D46" s="15" t="str">
        <f t="shared" ca="1" si="12"/>
        <v xml:space="preserve">Belgium, </v>
      </c>
      <c r="S46" s="43" t="str">
        <f t="shared" si="4"/>
        <v>CDEFGHIK</v>
      </c>
      <c r="T46" s="93">
        <v>44</v>
      </c>
      <c r="U46" s="96"/>
      <c r="V46" s="96"/>
      <c r="W46" s="96" t="s">
        <v>71</v>
      </c>
      <c r="X46" s="96" t="s">
        <v>64</v>
      </c>
      <c r="Y46" s="96" t="s">
        <v>72</v>
      </c>
      <c r="Z46" s="96" t="s">
        <v>73</v>
      </c>
      <c r="AA46" s="96" t="s">
        <v>106</v>
      </c>
      <c r="AB46" s="96" t="s">
        <v>133</v>
      </c>
      <c r="AC46" s="96" t="s">
        <v>134</v>
      </c>
      <c r="AD46" s="96"/>
      <c r="AE46" s="96" t="s">
        <v>136</v>
      </c>
      <c r="AF46" s="96"/>
      <c r="AG46" s="97" t="s">
        <v>77</v>
      </c>
      <c r="AH46" s="97" t="s">
        <v>140</v>
      </c>
      <c r="AI46" s="97" t="s">
        <v>78</v>
      </c>
      <c r="AJ46" s="97" t="s">
        <v>75</v>
      </c>
      <c r="AK46" s="97" t="s">
        <v>139</v>
      </c>
      <c r="AL46" s="97" t="s">
        <v>79</v>
      </c>
      <c r="AM46" s="97" t="s">
        <v>138</v>
      </c>
      <c r="AN46" s="97" t="s">
        <v>142</v>
      </c>
      <c r="AO46" s="98" t="str">
        <f ca="1">VLOOKUP(AG46,'TACC Competition'!$Z:$AA,2,0)</f>
        <v>Scotland</v>
      </c>
      <c r="AP46" s="98" t="str">
        <f ca="1">VLOOKUP(AH46,'TACC Competition'!$Z:$AA,2,0)</f>
        <v>Egypt</v>
      </c>
      <c r="AQ46" s="98" t="str">
        <f ca="1">VLOOKUP(AI46,'TACC Competition'!$Z:$AA,2,0)</f>
        <v>Cote d'Ivoire</v>
      </c>
      <c r="AR46" s="98" t="str">
        <f ca="1">VLOOKUP(AJ46,'TACC Competition'!$Z:$AA,2,0)</f>
        <v>Turkiye</v>
      </c>
      <c r="AS46" s="98" t="str">
        <f ca="1">VLOOKUP(AK46,'TACC Competition'!$Z:$AA,2,0)</f>
        <v>Saudi Arabia</v>
      </c>
      <c r="AT46" s="98" t="str">
        <f ca="1">VLOOKUP(AL46,'TACC Competition'!$Z:$AA,2,0)</f>
        <v>Sweden</v>
      </c>
      <c r="AU46" s="98" t="str">
        <f ca="1">VLOOKUP(AM46,'TACC Competition'!$Z:$AA,2,0)</f>
        <v>Norway</v>
      </c>
      <c r="AV46" s="98" t="str">
        <f ca="1">VLOOKUP(AN46,'TACC Competition'!$Z:$AA,2,0)</f>
        <v>Uzbekistan</v>
      </c>
    </row>
    <row r="47" spans="1:48" x14ac:dyDescent="0.15">
      <c r="A47" s="16" t="s">
        <v>424</v>
      </c>
      <c r="B47" s="16" t="str">
        <f ca="1">VLOOKUP(A47,'TACC Competition'!$R$13:$T$104,3,0)</f>
        <v>Brazil</v>
      </c>
      <c r="C47" s="102" t="str">
        <f ca="1"/>
        <v>Brazil</v>
      </c>
      <c r="D47" s="15" t="str">
        <f t="shared" ca="1" si="12"/>
        <v xml:space="preserve">Brazil, </v>
      </c>
      <c r="S47" s="43" t="str">
        <f t="shared" si="4"/>
        <v>CDEFGHIJ</v>
      </c>
      <c r="T47" s="93">
        <v>45</v>
      </c>
      <c r="U47" s="96"/>
      <c r="V47" s="96"/>
      <c r="W47" s="96" t="s">
        <v>71</v>
      </c>
      <c r="X47" s="96" t="s">
        <v>64</v>
      </c>
      <c r="Y47" s="96" t="s">
        <v>72</v>
      </c>
      <c r="Z47" s="96" t="s">
        <v>73</v>
      </c>
      <c r="AA47" s="96" t="s">
        <v>106</v>
      </c>
      <c r="AB47" s="96" t="s">
        <v>133</v>
      </c>
      <c r="AC47" s="96" t="s">
        <v>134</v>
      </c>
      <c r="AD47" s="96" t="s">
        <v>135</v>
      </c>
      <c r="AE47" s="96"/>
      <c r="AF47" s="96"/>
      <c r="AG47" s="97" t="s">
        <v>77</v>
      </c>
      <c r="AH47" s="97" t="s">
        <v>140</v>
      </c>
      <c r="AI47" s="97" t="s">
        <v>137</v>
      </c>
      <c r="AJ47" s="97" t="s">
        <v>75</v>
      </c>
      <c r="AK47" s="97" t="s">
        <v>139</v>
      </c>
      <c r="AL47" s="97" t="s">
        <v>79</v>
      </c>
      <c r="AM47" s="97" t="s">
        <v>78</v>
      </c>
      <c r="AN47" s="97" t="s">
        <v>138</v>
      </c>
      <c r="AO47" s="98" t="str">
        <f ca="1">VLOOKUP(AG47,'TACC Competition'!$Z:$AA,2,0)</f>
        <v>Scotland</v>
      </c>
      <c r="AP47" s="98" t="str">
        <f ca="1">VLOOKUP(AH47,'TACC Competition'!$Z:$AA,2,0)</f>
        <v>Egypt</v>
      </c>
      <c r="AQ47" s="98" t="str">
        <f ca="1">VLOOKUP(AI47,'TACC Competition'!$Z:$AA,2,0)</f>
        <v>Algeria</v>
      </c>
      <c r="AR47" s="98" t="str">
        <f ca="1">VLOOKUP(AJ47,'TACC Competition'!$Z:$AA,2,0)</f>
        <v>Turkiye</v>
      </c>
      <c r="AS47" s="98" t="str">
        <f ca="1">VLOOKUP(AK47,'TACC Competition'!$Z:$AA,2,0)</f>
        <v>Saudi Arabia</v>
      </c>
      <c r="AT47" s="98" t="str">
        <f ca="1">VLOOKUP(AL47,'TACC Competition'!$Z:$AA,2,0)</f>
        <v>Sweden</v>
      </c>
      <c r="AU47" s="98" t="str">
        <f ca="1">VLOOKUP(AM47,'TACC Competition'!$Z:$AA,2,0)</f>
        <v>Cote d'Ivoire</v>
      </c>
      <c r="AV47" s="98" t="str">
        <f ca="1">VLOOKUP(AN47,'TACC Competition'!$Z:$AA,2,0)</f>
        <v>Norway</v>
      </c>
    </row>
    <row r="48" spans="1:48" x14ac:dyDescent="0.15">
      <c r="A48" s="16" t="s">
        <v>425</v>
      </c>
      <c r="B48" s="16" t="str">
        <f ca="1">VLOOKUP(A48,'TACC Competition'!$R$13:$T$104,3,0)</f>
        <v>Morocco</v>
      </c>
      <c r="C48" s="102" t="str">
        <f ca="1"/>
        <v>Canada</v>
      </c>
      <c r="D48" s="15" t="str">
        <f t="shared" ca="1" si="12"/>
        <v xml:space="preserve">Canada, </v>
      </c>
      <c r="S48" s="43" t="str">
        <f t="shared" si="4"/>
        <v>BFGHIJKL</v>
      </c>
      <c r="T48" s="93">
        <v>46</v>
      </c>
      <c r="U48" s="96"/>
      <c r="V48" s="96" t="s">
        <v>70</v>
      </c>
      <c r="W48" s="96"/>
      <c r="X48" s="96"/>
      <c r="Y48" s="96"/>
      <c r="Z48" s="96" t="s">
        <v>73</v>
      </c>
      <c r="AA48" s="96" t="s">
        <v>106</v>
      </c>
      <c r="AB48" s="96" t="s">
        <v>133</v>
      </c>
      <c r="AC48" s="96" t="s">
        <v>134</v>
      </c>
      <c r="AD48" s="96" t="s">
        <v>135</v>
      </c>
      <c r="AE48" s="96" t="s">
        <v>136</v>
      </c>
      <c r="AF48" s="96" t="s">
        <v>65</v>
      </c>
      <c r="AG48" s="97" t="s">
        <v>139</v>
      </c>
      <c r="AH48" s="97" t="s">
        <v>137</v>
      </c>
      <c r="AI48" s="97" t="s">
        <v>76</v>
      </c>
      <c r="AJ48" s="97" t="s">
        <v>79</v>
      </c>
      <c r="AK48" s="97" t="s">
        <v>138</v>
      </c>
      <c r="AL48" s="97" t="s">
        <v>140</v>
      </c>
      <c r="AM48" s="97" t="s">
        <v>141</v>
      </c>
      <c r="AN48" s="97" t="s">
        <v>142</v>
      </c>
      <c r="AO48" s="98" t="str">
        <f ca="1">VLOOKUP(AG48,'TACC Competition'!$Z:$AA,2,0)</f>
        <v>Saudi Arabia</v>
      </c>
      <c r="AP48" s="98" t="str">
        <f ca="1">VLOOKUP(AH48,'TACC Competition'!$Z:$AA,2,0)</f>
        <v>Algeria</v>
      </c>
      <c r="AQ48" s="98" t="str">
        <f ca="1">VLOOKUP(AI48,'TACC Competition'!$Z:$AA,2,0)</f>
        <v>Qatar</v>
      </c>
      <c r="AR48" s="98" t="str">
        <f ca="1">VLOOKUP(AJ48,'TACC Competition'!$Z:$AA,2,0)</f>
        <v>Sweden</v>
      </c>
      <c r="AS48" s="98" t="str">
        <f ca="1">VLOOKUP(AK48,'TACC Competition'!$Z:$AA,2,0)</f>
        <v>Norway</v>
      </c>
      <c r="AT48" s="98" t="str">
        <f ca="1">VLOOKUP(AL48,'TACC Competition'!$Z:$AA,2,0)</f>
        <v>Egypt</v>
      </c>
      <c r="AU48" s="98" t="str">
        <f ca="1">VLOOKUP(AM48,'TACC Competition'!$Z:$AA,2,0)</f>
        <v>Panama</v>
      </c>
      <c r="AV48" s="98" t="str">
        <f ca="1">VLOOKUP(AN48,'TACC Competition'!$Z:$AA,2,0)</f>
        <v>Uzbekistan</v>
      </c>
    </row>
    <row r="49" spans="1:48" x14ac:dyDescent="0.15">
      <c r="A49" s="16" t="s">
        <v>128</v>
      </c>
      <c r="B49" s="16" t="str">
        <f ca="1">VLOOKUP(A49,'TACC Competition'!$R$13:$T$104,3,0)</f>
        <v>USA</v>
      </c>
      <c r="C49" s="102" t="str">
        <f ca="1"/>
        <v>Colombia</v>
      </c>
      <c r="D49" s="15" t="str">
        <f t="shared" ca="1" si="12"/>
        <v xml:space="preserve">Colombia, </v>
      </c>
      <c r="S49" s="43" t="str">
        <f t="shared" si="4"/>
        <v>BEGHIJKL</v>
      </c>
      <c r="T49" s="93">
        <v>47</v>
      </c>
      <c r="U49" s="96"/>
      <c r="V49" s="96" t="s">
        <v>70</v>
      </c>
      <c r="W49" s="96"/>
      <c r="X49" s="96"/>
      <c r="Y49" s="96" t="s">
        <v>72</v>
      </c>
      <c r="Z49" s="96"/>
      <c r="AA49" s="96" t="s">
        <v>106</v>
      </c>
      <c r="AB49" s="96" t="s">
        <v>133</v>
      </c>
      <c r="AC49" s="96" t="s">
        <v>134</v>
      </c>
      <c r="AD49" s="96" t="s">
        <v>135</v>
      </c>
      <c r="AE49" s="96" t="s">
        <v>136</v>
      </c>
      <c r="AF49" s="96" t="s">
        <v>65</v>
      </c>
      <c r="AG49" s="97" t="s">
        <v>78</v>
      </c>
      <c r="AH49" s="97" t="s">
        <v>137</v>
      </c>
      <c r="AI49" s="97" t="s">
        <v>138</v>
      </c>
      <c r="AJ49" s="97" t="s">
        <v>76</v>
      </c>
      <c r="AK49" s="97" t="s">
        <v>139</v>
      </c>
      <c r="AL49" s="97" t="s">
        <v>140</v>
      </c>
      <c r="AM49" s="97" t="s">
        <v>141</v>
      </c>
      <c r="AN49" s="97" t="s">
        <v>142</v>
      </c>
      <c r="AO49" s="98" t="str">
        <f ca="1">VLOOKUP(AG49,'TACC Competition'!$Z:$AA,2,0)</f>
        <v>Cote d'Ivoire</v>
      </c>
      <c r="AP49" s="98" t="str">
        <f ca="1">VLOOKUP(AH49,'TACC Competition'!$Z:$AA,2,0)</f>
        <v>Algeria</v>
      </c>
      <c r="AQ49" s="98" t="str">
        <f ca="1">VLOOKUP(AI49,'TACC Competition'!$Z:$AA,2,0)</f>
        <v>Norway</v>
      </c>
      <c r="AR49" s="98" t="str">
        <f ca="1">VLOOKUP(AJ49,'TACC Competition'!$Z:$AA,2,0)</f>
        <v>Qatar</v>
      </c>
      <c r="AS49" s="98" t="str">
        <f ca="1">VLOOKUP(AK49,'TACC Competition'!$Z:$AA,2,0)</f>
        <v>Saudi Arabia</v>
      </c>
      <c r="AT49" s="98" t="str">
        <f ca="1">VLOOKUP(AL49,'TACC Competition'!$Z:$AA,2,0)</f>
        <v>Egypt</v>
      </c>
      <c r="AU49" s="98" t="str">
        <f ca="1">VLOOKUP(AM49,'TACC Competition'!$Z:$AA,2,0)</f>
        <v>Panama</v>
      </c>
      <c r="AV49" s="98" t="str">
        <f ca="1">VLOOKUP(AN49,'TACC Competition'!$Z:$AA,2,0)</f>
        <v>Uzbekistan</v>
      </c>
    </row>
    <row r="50" spans="1:48" x14ac:dyDescent="0.15">
      <c r="A50" s="16" t="s">
        <v>427</v>
      </c>
      <c r="B50" s="16" t="str">
        <f ca="1">VLOOKUP(A50,'TACC Competition'!$R$13:$T$104,3,0)</f>
        <v>Australia</v>
      </c>
      <c r="C50" s="102" t="str">
        <f ca="1"/>
        <v>Croatia</v>
      </c>
      <c r="D50" s="15" t="str">
        <f t="shared" ca="1" si="12"/>
        <v xml:space="preserve">Croatia, </v>
      </c>
      <c r="S50" s="43" t="str">
        <f t="shared" si="4"/>
        <v>BEFHIJKL</v>
      </c>
      <c r="T50" s="93">
        <v>48</v>
      </c>
      <c r="U50" s="96"/>
      <c r="V50" s="96" t="s">
        <v>70</v>
      </c>
      <c r="W50" s="96"/>
      <c r="X50" s="96"/>
      <c r="Y50" s="96" t="s">
        <v>72</v>
      </c>
      <c r="Z50" s="96" t="s">
        <v>73</v>
      </c>
      <c r="AA50" s="96"/>
      <c r="AB50" s="96" t="s">
        <v>133</v>
      </c>
      <c r="AC50" s="96" t="s">
        <v>134</v>
      </c>
      <c r="AD50" s="96" t="s">
        <v>135</v>
      </c>
      <c r="AE50" s="96" t="s">
        <v>136</v>
      </c>
      <c r="AF50" s="96" t="s">
        <v>65</v>
      </c>
      <c r="AG50" s="97" t="s">
        <v>78</v>
      </c>
      <c r="AH50" s="97" t="s">
        <v>137</v>
      </c>
      <c r="AI50" s="97" t="s">
        <v>76</v>
      </c>
      <c r="AJ50" s="97" t="s">
        <v>79</v>
      </c>
      <c r="AK50" s="97" t="s">
        <v>138</v>
      </c>
      <c r="AL50" s="97" t="s">
        <v>139</v>
      </c>
      <c r="AM50" s="97" t="s">
        <v>141</v>
      </c>
      <c r="AN50" s="97" t="s">
        <v>142</v>
      </c>
      <c r="AO50" s="98" t="str">
        <f ca="1">VLOOKUP(AG50,'TACC Competition'!$Z:$AA,2,0)</f>
        <v>Cote d'Ivoire</v>
      </c>
      <c r="AP50" s="98" t="str">
        <f ca="1">VLOOKUP(AH50,'TACC Competition'!$Z:$AA,2,0)</f>
        <v>Algeria</v>
      </c>
      <c r="AQ50" s="98" t="str">
        <f ca="1">VLOOKUP(AI50,'TACC Competition'!$Z:$AA,2,0)</f>
        <v>Qatar</v>
      </c>
      <c r="AR50" s="98" t="str">
        <f ca="1">VLOOKUP(AJ50,'TACC Competition'!$Z:$AA,2,0)</f>
        <v>Sweden</v>
      </c>
      <c r="AS50" s="98" t="str">
        <f ca="1">VLOOKUP(AK50,'TACC Competition'!$Z:$AA,2,0)</f>
        <v>Norway</v>
      </c>
      <c r="AT50" s="98" t="str">
        <f ca="1">VLOOKUP(AL50,'TACC Competition'!$Z:$AA,2,0)</f>
        <v>Saudi Arabia</v>
      </c>
      <c r="AU50" s="98" t="str">
        <f ca="1">VLOOKUP(AM50,'TACC Competition'!$Z:$AA,2,0)</f>
        <v>Panama</v>
      </c>
      <c r="AV50" s="98" t="str">
        <f ca="1">VLOOKUP(AN50,'TACC Competition'!$Z:$AA,2,0)</f>
        <v>Uzbekistan</v>
      </c>
    </row>
    <row r="51" spans="1:48" x14ac:dyDescent="0.15">
      <c r="A51" s="16" t="s">
        <v>81</v>
      </c>
      <c r="B51" s="16" t="str">
        <f ca="1">VLOOKUP(A51,'TACC Competition'!$R$13:$T$104,3,0)</f>
        <v>Germany</v>
      </c>
      <c r="C51" s="102" t="str">
        <f ca="1"/>
        <v>Ecuador</v>
      </c>
      <c r="D51" s="15" t="str">
        <f t="shared" ca="1" si="12"/>
        <v xml:space="preserve">Ecuador, </v>
      </c>
      <c r="S51" s="43" t="str">
        <f t="shared" si="4"/>
        <v>BEFGIJKL</v>
      </c>
      <c r="T51" s="93">
        <v>49</v>
      </c>
      <c r="U51" s="96"/>
      <c r="V51" s="96" t="s">
        <v>70</v>
      </c>
      <c r="W51" s="96"/>
      <c r="X51" s="96"/>
      <c r="Y51" s="96" t="s">
        <v>72</v>
      </c>
      <c r="Z51" s="96" t="s">
        <v>73</v>
      </c>
      <c r="AA51" s="96" t="s">
        <v>106</v>
      </c>
      <c r="AB51" s="96"/>
      <c r="AC51" s="96" t="s">
        <v>134</v>
      </c>
      <c r="AD51" s="96" t="s">
        <v>135</v>
      </c>
      <c r="AE51" s="96" t="s">
        <v>136</v>
      </c>
      <c r="AF51" s="96" t="s">
        <v>65</v>
      </c>
      <c r="AG51" s="97" t="s">
        <v>78</v>
      </c>
      <c r="AH51" s="97" t="s">
        <v>137</v>
      </c>
      <c r="AI51" s="97" t="s">
        <v>76</v>
      </c>
      <c r="AJ51" s="97" t="s">
        <v>79</v>
      </c>
      <c r="AK51" s="97" t="s">
        <v>138</v>
      </c>
      <c r="AL51" s="97" t="s">
        <v>140</v>
      </c>
      <c r="AM51" s="97" t="s">
        <v>141</v>
      </c>
      <c r="AN51" s="97" t="s">
        <v>142</v>
      </c>
      <c r="AO51" s="98" t="str">
        <f ca="1">VLOOKUP(AG51,'TACC Competition'!$Z:$AA,2,0)</f>
        <v>Cote d'Ivoire</v>
      </c>
      <c r="AP51" s="98" t="str">
        <f ca="1">VLOOKUP(AH51,'TACC Competition'!$Z:$AA,2,0)</f>
        <v>Algeria</v>
      </c>
      <c r="AQ51" s="98" t="str">
        <f ca="1">VLOOKUP(AI51,'TACC Competition'!$Z:$AA,2,0)</f>
        <v>Qatar</v>
      </c>
      <c r="AR51" s="98" t="str">
        <f ca="1">VLOOKUP(AJ51,'TACC Competition'!$Z:$AA,2,0)</f>
        <v>Sweden</v>
      </c>
      <c r="AS51" s="98" t="str">
        <f ca="1">VLOOKUP(AK51,'TACC Competition'!$Z:$AA,2,0)</f>
        <v>Norway</v>
      </c>
      <c r="AT51" s="98" t="str">
        <f ca="1">VLOOKUP(AL51,'TACC Competition'!$Z:$AA,2,0)</f>
        <v>Egypt</v>
      </c>
      <c r="AU51" s="98" t="str">
        <f ca="1">VLOOKUP(AM51,'TACC Competition'!$Z:$AA,2,0)</f>
        <v>Panama</v>
      </c>
      <c r="AV51" s="98" t="str">
        <f ca="1">VLOOKUP(AN51,'TACC Competition'!$Z:$AA,2,0)</f>
        <v>Uzbekistan</v>
      </c>
    </row>
    <row r="52" spans="1:48" x14ac:dyDescent="0.15">
      <c r="A52" s="16" t="s">
        <v>429</v>
      </c>
      <c r="B52" s="16" t="str">
        <f ca="1">VLOOKUP(A52,'TACC Competition'!$R$13:$T$104,3,0)</f>
        <v>Ecuador</v>
      </c>
      <c r="C52" s="102" t="str">
        <f ca="1"/>
        <v>England</v>
      </c>
      <c r="D52" s="15" t="str">
        <f t="shared" ca="1" si="12"/>
        <v xml:space="preserve">England, </v>
      </c>
      <c r="S52" s="43" t="str">
        <f t="shared" si="4"/>
        <v>BEFGHJKL</v>
      </c>
      <c r="T52" s="93">
        <v>50</v>
      </c>
      <c r="U52" s="96"/>
      <c r="V52" s="96" t="s">
        <v>70</v>
      </c>
      <c r="W52" s="96"/>
      <c r="X52" s="96"/>
      <c r="Y52" s="96" t="s">
        <v>72</v>
      </c>
      <c r="Z52" s="96" t="s">
        <v>73</v>
      </c>
      <c r="AA52" s="96" t="s">
        <v>106</v>
      </c>
      <c r="AB52" s="96" t="s">
        <v>133</v>
      </c>
      <c r="AC52" s="96"/>
      <c r="AD52" s="96" t="s">
        <v>135</v>
      </c>
      <c r="AE52" s="96" t="s">
        <v>136</v>
      </c>
      <c r="AF52" s="96" t="s">
        <v>65</v>
      </c>
      <c r="AG52" s="97" t="s">
        <v>78</v>
      </c>
      <c r="AH52" s="97" t="s">
        <v>137</v>
      </c>
      <c r="AI52" s="97" t="s">
        <v>76</v>
      </c>
      <c r="AJ52" s="97" t="s">
        <v>79</v>
      </c>
      <c r="AK52" s="97" t="s">
        <v>139</v>
      </c>
      <c r="AL52" s="97" t="s">
        <v>140</v>
      </c>
      <c r="AM52" s="97" t="s">
        <v>141</v>
      </c>
      <c r="AN52" s="97" t="s">
        <v>142</v>
      </c>
      <c r="AO52" s="98" t="str">
        <f ca="1">VLOOKUP(AG52,'TACC Competition'!$Z:$AA,2,0)</f>
        <v>Cote d'Ivoire</v>
      </c>
      <c r="AP52" s="98" t="str">
        <f ca="1">VLOOKUP(AH52,'TACC Competition'!$Z:$AA,2,0)</f>
        <v>Algeria</v>
      </c>
      <c r="AQ52" s="98" t="str">
        <f ca="1">VLOOKUP(AI52,'TACC Competition'!$Z:$AA,2,0)</f>
        <v>Qatar</v>
      </c>
      <c r="AR52" s="98" t="str">
        <f ca="1">VLOOKUP(AJ52,'TACC Competition'!$Z:$AA,2,0)</f>
        <v>Sweden</v>
      </c>
      <c r="AS52" s="98" t="str">
        <f ca="1">VLOOKUP(AK52,'TACC Competition'!$Z:$AA,2,0)</f>
        <v>Saudi Arabia</v>
      </c>
      <c r="AT52" s="98" t="str">
        <f ca="1">VLOOKUP(AL52,'TACC Competition'!$Z:$AA,2,0)</f>
        <v>Egypt</v>
      </c>
      <c r="AU52" s="98" t="str">
        <f ca="1">VLOOKUP(AM52,'TACC Competition'!$Z:$AA,2,0)</f>
        <v>Panama</v>
      </c>
      <c r="AV52" s="98" t="str">
        <f ca="1">VLOOKUP(AN52,'TACC Competition'!$Z:$AA,2,0)</f>
        <v>Uzbekistan</v>
      </c>
    </row>
    <row r="53" spans="1:48" x14ac:dyDescent="0.15">
      <c r="A53" s="16" t="s">
        <v>446</v>
      </c>
      <c r="B53" s="16" t="str">
        <f ca="1">VLOOKUP(A53,'TACC Competition'!$R$13:$T$104,3,0)</f>
        <v>Netherlands</v>
      </c>
      <c r="C53" s="102" t="str">
        <f ca="1"/>
        <v>France</v>
      </c>
      <c r="D53" s="15" t="str">
        <f t="shared" ca="1" si="12"/>
        <v xml:space="preserve">France, </v>
      </c>
      <c r="S53" s="43" t="str">
        <f t="shared" si="4"/>
        <v>BEFGHIKL</v>
      </c>
      <c r="T53" s="93">
        <v>51</v>
      </c>
      <c r="U53" s="96"/>
      <c r="V53" s="96" t="s">
        <v>70</v>
      </c>
      <c r="W53" s="96"/>
      <c r="X53" s="96"/>
      <c r="Y53" s="96" t="s">
        <v>72</v>
      </c>
      <c r="Z53" s="96" t="s">
        <v>73</v>
      </c>
      <c r="AA53" s="96" t="s">
        <v>106</v>
      </c>
      <c r="AB53" s="96" t="s">
        <v>133</v>
      </c>
      <c r="AC53" s="96" t="s">
        <v>134</v>
      </c>
      <c r="AD53" s="96"/>
      <c r="AE53" s="96" t="s">
        <v>136</v>
      </c>
      <c r="AF53" s="96" t="s">
        <v>65</v>
      </c>
      <c r="AG53" s="97" t="s">
        <v>78</v>
      </c>
      <c r="AH53" s="97" t="s">
        <v>140</v>
      </c>
      <c r="AI53" s="97" t="s">
        <v>76</v>
      </c>
      <c r="AJ53" s="97" t="s">
        <v>79</v>
      </c>
      <c r="AK53" s="97" t="s">
        <v>138</v>
      </c>
      <c r="AL53" s="97" t="s">
        <v>139</v>
      </c>
      <c r="AM53" s="97" t="s">
        <v>141</v>
      </c>
      <c r="AN53" s="97" t="s">
        <v>142</v>
      </c>
      <c r="AO53" s="98" t="str">
        <f ca="1">VLOOKUP(AG53,'TACC Competition'!$Z:$AA,2,0)</f>
        <v>Cote d'Ivoire</v>
      </c>
      <c r="AP53" s="98" t="str">
        <f ca="1">VLOOKUP(AH53,'TACC Competition'!$Z:$AA,2,0)</f>
        <v>Egypt</v>
      </c>
      <c r="AQ53" s="98" t="str">
        <f ca="1">VLOOKUP(AI53,'TACC Competition'!$Z:$AA,2,0)</f>
        <v>Qatar</v>
      </c>
      <c r="AR53" s="98" t="str">
        <f ca="1">VLOOKUP(AJ53,'TACC Competition'!$Z:$AA,2,0)</f>
        <v>Sweden</v>
      </c>
      <c r="AS53" s="98" t="str">
        <f ca="1">VLOOKUP(AK53,'TACC Competition'!$Z:$AA,2,0)</f>
        <v>Norway</v>
      </c>
      <c r="AT53" s="98" t="str">
        <f ca="1">VLOOKUP(AL53,'TACC Competition'!$Z:$AA,2,0)</f>
        <v>Saudi Arabia</v>
      </c>
      <c r="AU53" s="98" t="str">
        <f ca="1">VLOOKUP(AM53,'TACC Competition'!$Z:$AA,2,0)</f>
        <v>Panama</v>
      </c>
      <c r="AV53" s="98" t="str">
        <f ca="1">VLOOKUP(AN53,'TACC Competition'!$Z:$AA,2,0)</f>
        <v>Uzbekistan</v>
      </c>
    </row>
    <row r="54" spans="1:48" x14ac:dyDescent="0.15">
      <c r="A54" s="16" t="s">
        <v>445</v>
      </c>
      <c r="B54" s="16" t="str">
        <f ca="1">VLOOKUP(A54,'TACC Competition'!$R$13:$T$104,3,0)</f>
        <v>Japan</v>
      </c>
      <c r="C54" s="102" t="str">
        <f ca="1"/>
        <v>Germany</v>
      </c>
      <c r="D54" s="15" t="str">
        <f t="shared" ca="1" si="12"/>
        <v xml:space="preserve">Germany, </v>
      </c>
      <c r="S54" s="43" t="str">
        <f t="shared" si="4"/>
        <v>BEFGHIJL</v>
      </c>
      <c r="T54" s="93">
        <v>52</v>
      </c>
      <c r="U54" s="96"/>
      <c r="V54" s="96" t="s">
        <v>70</v>
      </c>
      <c r="W54" s="96"/>
      <c r="X54" s="96"/>
      <c r="Y54" s="96" t="s">
        <v>72</v>
      </c>
      <c r="Z54" s="96" t="s">
        <v>73</v>
      </c>
      <c r="AA54" s="96" t="s">
        <v>106</v>
      </c>
      <c r="AB54" s="96" t="s">
        <v>133</v>
      </c>
      <c r="AC54" s="96" t="s">
        <v>134</v>
      </c>
      <c r="AD54" s="96" t="s">
        <v>135</v>
      </c>
      <c r="AE54" s="96"/>
      <c r="AF54" s="96" t="s">
        <v>65</v>
      </c>
      <c r="AG54" s="97" t="s">
        <v>78</v>
      </c>
      <c r="AH54" s="97" t="s">
        <v>137</v>
      </c>
      <c r="AI54" s="97" t="s">
        <v>76</v>
      </c>
      <c r="AJ54" s="97" t="s">
        <v>79</v>
      </c>
      <c r="AK54" s="97" t="s">
        <v>139</v>
      </c>
      <c r="AL54" s="97" t="s">
        <v>140</v>
      </c>
      <c r="AM54" s="97" t="s">
        <v>141</v>
      </c>
      <c r="AN54" s="97" t="s">
        <v>138</v>
      </c>
      <c r="AO54" s="98" t="str">
        <f ca="1">VLOOKUP(AG54,'TACC Competition'!$Z:$AA,2,0)</f>
        <v>Cote d'Ivoire</v>
      </c>
      <c r="AP54" s="98" t="str">
        <f ca="1">VLOOKUP(AH54,'TACC Competition'!$Z:$AA,2,0)</f>
        <v>Algeria</v>
      </c>
      <c r="AQ54" s="98" t="str">
        <f ca="1">VLOOKUP(AI54,'TACC Competition'!$Z:$AA,2,0)</f>
        <v>Qatar</v>
      </c>
      <c r="AR54" s="98" t="str">
        <f ca="1">VLOOKUP(AJ54,'TACC Competition'!$Z:$AA,2,0)</f>
        <v>Sweden</v>
      </c>
      <c r="AS54" s="98" t="str">
        <f ca="1">VLOOKUP(AK54,'TACC Competition'!$Z:$AA,2,0)</f>
        <v>Saudi Arabia</v>
      </c>
      <c r="AT54" s="98" t="str">
        <f ca="1">VLOOKUP(AL54,'TACC Competition'!$Z:$AA,2,0)</f>
        <v>Egypt</v>
      </c>
      <c r="AU54" s="98" t="str">
        <f ca="1">VLOOKUP(AM54,'TACC Competition'!$Z:$AA,2,0)</f>
        <v>Panama</v>
      </c>
      <c r="AV54" s="98" t="str">
        <f ca="1">VLOOKUP(AN54,'TACC Competition'!$Z:$AA,2,0)</f>
        <v>Norway</v>
      </c>
    </row>
    <row r="55" spans="1:48" x14ac:dyDescent="0.15">
      <c r="A55" s="16" t="s">
        <v>129</v>
      </c>
      <c r="B55" s="16" t="str">
        <f ca="1">VLOOKUP(A55,'TACC Competition'!$R$13:$T$104,3,0)</f>
        <v>Belgium</v>
      </c>
      <c r="C55" s="102" t="str">
        <f ca="1"/>
        <v>Iran</v>
      </c>
      <c r="D55" s="15" t="str">
        <f t="shared" ca="1" si="12"/>
        <v xml:space="preserve">Iran, </v>
      </c>
      <c r="S55" s="43" t="str">
        <f t="shared" si="4"/>
        <v>BEFGHIJK</v>
      </c>
      <c r="T55" s="93">
        <v>53</v>
      </c>
      <c r="U55" s="96"/>
      <c r="V55" s="96" t="s">
        <v>70</v>
      </c>
      <c r="W55" s="96"/>
      <c r="X55" s="96"/>
      <c r="Y55" s="96" t="s">
        <v>72</v>
      </c>
      <c r="Z55" s="96" t="s">
        <v>73</v>
      </c>
      <c r="AA55" s="96" t="s">
        <v>106</v>
      </c>
      <c r="AB55" s="96" t="s">
        <v>133</v>
      </c>
      <c r="AC55" s="96" t="s">
        <v>134</v>
      </c>
      <c r="AD55" s="96" t="s">
        <v>135</v>
      </c>
      <c r="AE55" s="96" t="s">
        <v>136</v>
      </c>
      <c r="AF55" s="96"/>
      <c r="AG55" s="97" t="s">
        <v>78</v>
      </c>
      <c r="AH55" s="97" t="s">
        <v>137</v>
      </c>
      <c r="AI55" s="97" t="s">
        <v>76</v>
      </c>
      <c r="AJ55" s="97" t="s">
        <v>79</v>
      </c>
      <c r="AK55" s="97" t="s">
        <v>139</v>
      </c>
      <c r="AL55" s="97" t="s">
        <v>140</v>
      </c>
      <c r="AM55" s="97" t="s">
        <v>138</v>
      </c>
      <c r="AN55" s="97" t="s">
        <v>142</v>
      </c>
      <c r="AO55" s="98" t="str">
        <f ca="1">VLOOKUP(AG55,'TACC Competition'!$Z:$AA,2,0)</f>
        <v>Cote d'Ivoire</v>
      </c>
      <c r="AP55" s="98" t="str">
        <f ca="1">VLOOKUP(AH55,'TACC Competition'!$Z:$AA,2,0)</f>
        <v>Algeria</v>
      </c>
      <c r="AQ55" s="98" t="str">
        <f ca="1">VLOOKUP(AI55,'TACC Competition'!$Z:$AA,2,0)</f>
        <v>Qatar</v>
      </c>
      <c r="AR55" s="98" t="str">
        <f ca="1">VLOOKUP(AJ55,'TACC Competition'!$Z:$AA,2,0)</f>
        <v>Sweden</v>
      </c>
      <c r="AS55" s="98" t="str">
        <f ca="1">VLOOKUP(AK55,'TACC Competition'!$Z:$AA,2,0)</f>
        <v>Saudi Arabia</v>
      </c>
      <c r="AT55" s="98" t="str">
        <f ca="1">VLOOKUP(AL55,'TACC Competition'!$Z:$AA,2,0)</f>
        <v>Egypt</v>
      </c>
      <c r="AU55" s="98" t="str">
        <f ca="1">VLOOKUP(AM55,'TACC Competition'!$Z:$AA,2,0)</f>
        <v>Norway</v>
      </c>
      <c r="AV55" s="98" t="str">
        <f ca="1">VLOOKUP(AN55,'TACC Competition'!$Z:$AA,2,0)</f>
        <v>Uzbekistan</v>
      </c>
    </row>
    <row r="56" spans="1:48" x14ac:dyDescent="0.15">
      <c r="A56" s="16" t="s">
        <v>431</v>
      </c>
      <c r="B56" s="16" t="str">
        <f ca="1">VLOOKUP(A56,'TACC Competition'!$R$13:$T$104,3,0)</f>
        <v>Iran</v>
      </c>
      <c r="C56" s="102" t="str">
        <f ca="1"/>
        <v>Japan</v>
      </c>
      <c r="D56" s="15" t="str">
        <f t="shared" ca="1" si="12"/>
        <v xml:space="preserve">Japan, </v>
      </c>
      <c r="S56" s="43" t="str">
        <f t="shared" si="4"/>
        <v>BDGHIJKL</v>
      </c>
      <c r="T56" s="93">
        <v>54</v>
      </c>
      <c r="U56" s="96"/>
      <c r="V56" s="96" t="s">
        <v>70</v>
      </c>
      <c r="W56" s="96"/>
      <c r="X56" s="96" t="s">
        <v>64</v>
      </c>
      <c r="Y56" s="96"/>
      <c r="Z56" s="96"/>
      <c r="AA56" s="96" t="s">
        <v>106</v>
      </c>
      <c r="AB56" s="96" t="s">
        <v>133</v>
      </c>
      <c r="AC56" s="96" t="s">
        <v>134</v>
      </c>
      <c r="AD56" s="96" t="s">
        <v>135</v>
      </c>
      <c r="AE56" s="96" t="s">
        <v>136</v>
      </c>
      <c r="AF56" s="96" t="s">
        <v>65</v>
      </c>
      <c r="AG56" s="97" t="s">
        <v>139</v>
      </c>
      <c r="AH56" s="97" t="s">
        <v>137</v>
      </c>
      <c r="AI56" s="97" t="s">
        <v>76</v>
      </c>
      <c r="AJ56" s="97" t="s">
        <v>75</v>
      </c>
      <c r="AK56" s="97" t="s">
        <v>138</v>
      </c>
      <c r="AL56" s="97" t="s">
        <v>140</v>
      </c>
      <c r="AM56" s="97" t="s">
        <v>141</v>
      </c>
      <c r="AN56" s="97" t="s">
        <v>142</v>
      </c>
      <c r="AO56" s="98" t="str">
        <f ca="1">VLOOKUP(AG56,'TACC Competition'!$Z:$AA,2,0)</f>
        <v>Saudi Arabia</v>
      </c>
      <c r="AP56" s="98" t="str">
        <f ca="1">VLOOKUP(AH56,'TACC Competition'!$Z:$AA,2,0)</f>
        <v>Algeria</v>
      </c>
      <c r="AQ56" s="98" t="str">
        <f ca="1">VLOOKUP(AI56,'TACC Competition'!$Z:$AA,2,0)</f>
        <v>Qatar</v>
      </c>
      <c r="AR56" s="98" t="str">
        <f ca="1">VLOOKUP(AJ56,'TACC Competition'!$Z:$AA,2,0)</f>
        <v>Turkiye</v>
      </c>
      <c r="AS56" s="98" t="str">
        <f ca="1">VLOOKUP(AK56,'TACC Competition'!$Z:$AA,2,0)</f>
        <v>Norway</v>
      </c>
      <c r="AT56" s="98" t="str">
        <f ca="1">VLOOKUP(AL56,'TACC Competition'!$Z:$AA,2,0)</f>
        <v>Egypt</v>
      </c>
      <c r="AU56" s="98" t="str">
        <f ca="1">VLOOKUP(AM56,'TACC Competition'!$Z:$AA,2,0)</f>
        <v>Panama</v>
      </c>
      <c r="AV56" s="98" t="str">
        <f ca="1">VLOOKUP(AN56,'TACC Competition'!$Z:$AA,2,0)</f>
        <v>Uzbekistan</v>
      </c>
    </row>
    <row r="57" spans="1:48" x14ac:dyDescent="0.15">
      <c r="A57" s="16" t="s">
        <v>433</v>
      </c>
      <c r="B57" s="16" t="str">
        <f ca="1">VLOOKUP(A57,'TACC Competition'!$R$13:$T$104,3,0)</f>
        <v>Spain</v>
      </c>
      <c r="C57" s="102" t="str">
        <f ca="1"/>
        <v>Mexico</v>
      </c>
      <c r="D57" s="15" t="str">
        <f t="shared" ca="1" si="12"/>
        <v xml:space="preserve">Mexico, </v>
      </c>
      <c r="S57" s="43" t="str">
        <f t="shared" si="4"/>
        <v>BDFHIJKL</v>
      </c>
      <c r="T57" s="93">
        <v>55</v>
      </c>
      <c r="U57" s="96"/>
      <c r="V57" s="96" t="s">
        <v>70</v>
      </c>
      <c r="W57" s="96"/>
      <c r="X57" s="96" t="s">
        <v>64</v>
      </c>
      <c r="Y57" s="96"/>
      <c r="Z57" s="96" t="s">
        <v>73</v>
      </c>
      <c r="AA57" s="96"/>
      <c r="AB57" s="96" t="s">
        <v>133</v>
      </c>
      <c r="AC57" s="96" t="s">
        <v>134</v>
      </c>
      <c r="AD57" s="96" t="s">
        <v>135</v>
      </c>
      <c r="AE57" s="96" t="s">
        <v>136</v>
      </c>
      <c r="AF57" s="96" t="s">
        <v>65</v>
      </c>
      <c r="AG57" s="97" t="s">
        <v>139</v>
      </c>
      <c r="AH57" s="97" t="s">
        <v>137</v>
      </c>
      <c r="AI57" s="97" t="s">
        <v>76</v>
      </c>
      <c r="AJ57" s="97" t="s">
        <v>75</v>
      </c>
      <c r="AK57" s="97" t="s">
        <v>138</v>
      </c>
      <c r="AL57" s="97" t="s">
        <v>79</v>
      </c>
      <c r="AM57" s="97" t="s">
        <v>141</v>
      </c>
      <c r="AN57" s="97" t="s">
        <v>142</v>
      </c>
      <c r="AO57" s="98" t="str">
        <f ca="1">VLOOKUP(AG57,'TACC Competition'!$Z:$AA,2,0)</f>
        <v>Saudi Arabia</v>
      </c>
      <c r="AP57" s="98" t="str">
        <f ca="1">VLOOKUP(AH57,'TACC Competition'!$Z:$AA,2,0)</f>
        <v>Algeria</v>
      </c>
      <c r="AQ57" s="98" t="str">
        <f ca="1">VLOOKUP(AI57,'TACC Competition'!$Z:$AA,2,0)</f>
        <v>Qatar</v>
      </c>
      <c r="AR57" s="98" t="str">
        <f ca="1">VLOOKUP(AJ57,'TACC Competition'!$Z:$AA,2,0)</f>
        <v>Turkiye</v>
      </c>
      <c r="AS57" s="98" t="str">
        <f ca="1">VLOOKUP(AK57,'TACC Competition'!$Z:$AA,2,0)</f>
        <v>Norway</v>
      </c>
      <c r="AT57" s="98" t="str">
        <f ca="1">VLOOKUP(AL57,'TACC Competition'!$Z:$AA,2,0)</f>
        <v>Sweden</v>
      </c>
      <c r="AU57" s="98" t="str">
        <f ca="1">VLOOKUP(AM57,'TACC Competition'!$Z:$AA,2,0)</f>
        <v>Panama</v>
      </c>
      <c r="AV57" s="98" t="str">
        <f ca="1">VLOOKUP(AN57,'TACC Competition'!$Z:$AA,2,0)</f>
        <v>Uzbekistan</v>
      </c>
    </row>
    <row r="58" spans="1:48" x14ac:dyDescent="0.15">
      <c r="A58" s="16" t="s">
        <v>434</v>
      </c>
      <c r="B58" s="16" t="str">
        <f ca="1">VLOOKUP(A58,'TACC Competition'!$R$13:$T$104,3,0)</f>
        <v>Uruguay</v>
      </c>
      <c r="C58" s="102" t="str">
        <f ca="1"/>
        <v>Morocco</v>
      </c>
      <c r="D58" s="15" t="str">
        <f t="shared" ca="1" si="12"/>
        <v xml:space="preserve">Morocco, </v>
      </c>
      <c r="S58" s="43" t="str">
        <f t="shared" si="4"/>
        <v>BDFGIJKL</v>
      </c>
      <c r="T58" s="93">
        <v>56</v>
      </c>
      <c r="U58" s="96"/>
      <c r="V58" s="96" t="s">
        <v>70</v>
      </c>
      <c r="W58" s="96"/>
      <c r="X58" s="96" t="s">
        <v>64</v>
      </c>
      <c r="Y58" s="96"/>
      <c r="Z58" s="96" t="s">
        <v>73</v>
      </c>
      <c r="AA58" s="96" t="s">
        <v>106</v>
      </c>
      <c r="AB58" s="96"/>
      <c r="AC58" s="96" t="s">
        <v>134</v>
      </c>
      <c r="AD58" s="96" t="s">
        <v>135</v>
      </c>
      <c r="AE58" s="96" t="s">
        <v>136</v>
      </c>
      <c r="AF58" s="96" t="s">
        <v>65</v>
      </c>
      <c r="AG58" s="97" t="s">
        <v>138</v>
      </c>
      <c r="AH58" s="97" t="s">
        <v>140</v>
      </c>
      <c r="AI58" s="97" t="s">
        <v>76</v>
      </c>
      <c r="AJ58" s="97" t="s">
        <v>75</v>
      </c>
      <c r="AK58" s="97" t="s">
        <v>137</v>
      </c>
      <c r="AL58" s="97" t="s">
        <v>79</v>
      </c>
      <c r="AM58" s="97" t="s">
        <v>141</v>
      </c>
      <c r="AN58" s="97" t="s">
        <v>142</v>
      </c>
      <c r="AO58" s="98" t="str">
        <f ca="1">VLOOKUP(AG58,'TACC Competition'!$Z:$AA,2,0)</f>
        <v>Norway</v>
      </c>
      <c r="AP58" s="98" t="str">
        <f ca="1">VLOOKUP(AH58,'TACC Competition'!$Z:$AA,2,0)</f>
        <v>Egypt</v>
      </c>
      <c r="AQ58" s="98" t="str">
        <f ca="1">VLOOKUP(AI58,'TACC Competition'!$Z:$AA,2,0)</f>
        <v>Qatar</v>
      </c>
      <c r="AR58" s="98" t="str">
        <f ca="1">VLOOKUP(AJ58,'TACC Competition'!$Z:$AA,2,0)</f>
        <v>Turkiye</v>
      </c>
      <c r="AS58" s="98" t="str">
        <f ca="1">VLOOKUP(AK58,'TACC Competition'!$Z:$AA,2,0)</f>
        <v>Algeria</v>
      </c>
      <c r="AT58" s="98" t="str">
        <f ca="1">VLOOKUP(AL58,'TACC Competition'!$Z:$AA,2,0)</f>
        <v>Sweden</v>
      </c>
      <c r="AU58" s="98" t="str">
        <f ca="1">VLOOKUP(AM58,'TACC Competition'!$Z:$AA,2,0)</f>
        <v>Panama</v>
      </c>
      <c r="AV58" s="98" t="str">
        <f ca="1">VLOOKUP(AN58,'TACC Competition'!$Z:$AA,2,0)</f>
        <v>Uzbekistan</v>
      </c>
    </row>
    <row r="59" spans="1:48" x14ac:dyDescent="0.15">
      <c r="A59" s="16" t="s">
        <v>130</v>
      </c>
      <c r="B59" s="16" t="str">
        <f ca="1">VLOOKUP(A59,'TACC Competition'!$R$13:$T$104,3,0)</f>
        <v>France</v>
      </c>
      <c r="C59" s="102" t="str">
        <f ca="1"/>
        <v>Netherlands</v>
      </c>
      <c r="D59" s="15" t="str">
        <f t="shared" ca="1" si="12"/>
        <v xml:space="preserve">Netherlands, </v>
      </c>
      <c r="S59" s="43" t="str">
        <f t="shared" si="4"/>
        <v>BDFGHJKL</v>
      </c>
      <c r="T59" s="93">
        <v>57</v>
      </c>
      <c r="U59" s="96"/>
      <c r="V59" s="96" t="s">
        <v>70</v>
      </c>
      <c r="W59" s="96"/>
      <c r="X59" s="96" t="s">
        <v>64</v>
      </c>
      <c r="Y59" s="96"/>
      <c r="Z59" s="96" t="s">
        <v>73</v>
      </c>
      <c r="AA59" s="96" t="s">
        <v>106</v>
      </c>
      <c r="AB59" s="96" t="s">
        <v>133</v>
      </c>
      <c r="AC59" s="96"/>
      <c r="AD59" s="96" t="s">
        <v>135</v>
      </c>
      <c r="AE59" s="96" t="s">
        <v>136</v>
      </c>
      <c r="AF59" s="96" t="s">
        <v>65</v>
      </c>
      <c r="AG59" s="97" t="s">
        <v>139</v>
      </c>
      <c r="AH59" s="97" t="s">
        <v>140</v>
      </c>
      <c r="AI59" s="97" t="s">
        <v>76</v>
      </c>
      <c r="AJ59" s="97" t="s">
        <v>75</v>
      </c>
      <c r="AK59" s="97" t="s">
        <v>137</v>
      </c>
      <c r="AL59" s="97" t="s">
        <v>79</v>
      </c>
      <c r="AM59" s="97" t="s">
        <v>141</v>
      </c>
      <c r="AN59" s="97" t="s">
        <v>142</v>
      </c>
      <c r="AO59" s="98" t="str">
        <f ca="1">VLOOKUP(AG59,'TACC Competition'!$Z:$AA,2,0)</f>
        <v>Saudi Arabia</v>
      </c>
      <c r="AP59" s="98" t="str">
        <f ca="1">VLOOKUP(AH59,'TACC Competition'!$Z:$AA,2,0)</f>
        <v>Egypt</v>
      </c>
      <c r="AQ59" s="98" t="str">
        <f ca="1">VLOOKUP(AI59,'TACC Competition'!$Z:$AA,2,0)</f>
        <v>Qatar</v>
      </c>
      <c r="AR59" s="98" t="str">
        <f ca="1">VLOOKUP(AJ59,'TACC Competition'!$Z:$AA,2,0)</f>
        <v>Turkiye</v>
      </c>
      <c r="AS59" s="98" t="str">
        <f ca="1">VLOOKUP(AK59,'TACC Competition'!$Z:$AA,2,0)</f>
        <v>Algeria</v>
      </c>
      <c r="AT59" s="98" t="str">
        <f ca="1">VLOOKUP(AL59,'TACC Competition'!$Z:$AA,2,0)</f>
        <v>Sweden</v>
      </c>
      <c r="AU59" s="98" t="str">
        <f ca="1">VLOOKUP(AM59,'TACC Competition'!$Z:$AA,2,0)</f>
        <v>Panama</v>
      </c>
      <c r="AV59" s="98" t="str">
        <f ca="1">VLOOKUP(AN59,'TACC Competition'!$Z:$AA,2,0)</f>
        <v>Uzbekistan</v>
      </c>
    </row>
    <row r="60" spans="1:48" x14ac:dyDescent="0.15">
      <c r="A60" s="16" t="s">
        <v>436</v>
      </c>
      <c r="B60" s="16" t="str">
        <f ca="1">VLOOKUP(A60,'TACC Competition'!$R$13:$T$104,3,0)</f>
        <v>Senegal</v>
      </c>
      <c r="C60" s="102" t="str">
        <f ca="1"/>
        <v>Portugal</v>
      </c>
      <c r="D60" s="15" t="str">
        <f t="shared" ca="1" si="12"/>
        <v xml:space="preserve">Portugal, </v>
      </c>
      <c r="H60" s="46"/>
      <c r="S60" s="43" t="str">
        <f t="shared" si="4"/>
        <v>BDFGHIKL</v>
      </c>
      <c r="T60" s="93">
        <v>58</v>
      </c>
      <c r="U60" s="96"/>
      <c r="V60" s="96" t="s">
        <v>70</v>
      </c>
      <c r="W60" s="96"/>
      <c r="X60" s="96" t="s">
        <v>64</v>
      </c>
      <c r="Y60" s="96"/>
      <c r="Z60" s="96" t="s">
        <v>73</v>
      </c>
      <c r="AA60" s="96" t="s">
        <v>106</v>
      </c>
      <c r="AB60" s="96" t="s">
        <v>133</v>
      </c>
      <c r="AC60" s="96" t="s">
        <v>134</v>
      </c>
      <c r="AD60" s="96"/>
      <c r="AE60" s="96" t="s">
        <v>136</v>
      </c>
      <c r="AF60" s="96" t="s">
        <v>65</v>
      </c>
      <c r="AG60" s="97" t="s">
        <v>139</v>
      </c>
      <c r="AH60" s="97" t="s">
        <v>140</v>
      </c>
      <c r="AI60" s="97" t="s">
        <v>76</v>
      </c>
      <c r="AJ60" s="97" t="s">
        <v>75</v>
      </c>
      <c r="AK60" s="97" t="s">
        <v>138</v>
      </c>
      <c r="AL60" s="97" t="s">
        <v>79</v>
      </c>
      <c r="AM60" s="97" t="s">
        <v>141</v>
      </c>
      <c r="AN60" s="97" t="s">
        <v>142</v>
      </c>
      <c r="AO60" s="98" t="str">
        <f ca="1">VLOOKUP(AG60,'TACC Competition'!$Z:$AA,2,0)</f>
        <v>Saudi Arabia</v>
      </c>
      <c r="AP60" s="98" t="str">
        <f ca="1">VLOOKUP(AH60,'TACC Competition'!$Z:$AA,2,0)</f>
        <v>Egypt</v>
      </c>
      <c r="AQ60" s="98" t="str">
        <f ca="1">VLOOKUP(AI60,'TACC Competition'!$Z:$AA,2,0)</f>
        <v>Qatar</v>
      </c>
      <c r="AR60" s="98" t="str">
        <f ca="1">VLOOKUP(AJ60,'TACC Competition'!$Z:$AA,2,0)</f>
        <v>Turkiye</v>
      </c>
      <c r="AS60" s="98" t="str">
        <f ca="1">VLOOKUP(AK60,'TACC Competition'!$Z:$AA,2,0)</f>
        <v>Norway</v>
      </c>
      <c r="AT60" s="98" t="str">
        <f ca="1">VLOOKUP(AL60,'TACC Competition'!$Z:$AA,2,0)</f>
        <v>Sweden</v>
      </c>
      <c r="AU60" s="98" t="str">
        <f ca="1">VLOOKUP(AM60,'TACC Competition'!$Z:$AA,2,0)</f>
        <v>Panama</v>
      </c>
      <c r="AV60" s="98" t="str">
        <f ca="1">VLOOKUP(AN60,'TACC Competition'!$Z:$AA,2,0)</f>
        <v>Uzbekistan</v>
      </c>
    </row>
    <row r="61" spans="1:48" x14ac:dyDescent="0.15">
      <c r="A61" s="16" t="s">
        <v>438</v>
      </c>
      <c r="B61" s="16" t="str">
        <f ca="1">VLOOKUP(A61,'TACC Competition'!$R$13:$T$104,3,0)</f>
        <v>Argentina</v>
      </c>
      <c r="C61" s="102" t="str">
        <f ca="1"/>
        <v>Senegal</v>
      </c>
      <c r="D61" s="15" t="str">
        <f t="shared" ca="1" si="12"/>
        <v xml:space="preserve">Senegal, </v>
      </c>
      <c r="S61" s="43" t="str">
        <f t="shared" si="4"/>
        <v>BDFGHIJL</v>
      </c>
      <c r="T61" s="93">
        <v>59</v>
      </c>
      <c r="U61" s="96"/>
      <c r="V61" s="96" t="s">
        <v>70</v>
      </c>
      <c r="W61" s="96"/>
      <c r="X61" s="96" t="s">
        <v>64</v>
      </c>
      <c r="Y61" s="96"/>
      <c r="Z61" s="96" t="s">
        <v>73</v>
      </c>
      <c r="AA61" s="96" t="s">
        <v>106</v>
      </c>
      <c r="AB61" s="96" t="s">
        <v>133</v>
      </c>
      <c r="AC61" s="96" t="s">
        <v>134</v>
      </c>
      <c r="AD61" s="96" t="s">
        <v>135</v>
      </c>
      <c r="AE61" s="96"/>
      <c r="AF61" s="96" t="s">
        <v>65</v>
      </c>
      <c r="AG61" s="97" t="s">
        <v>139</v>
      </c>
      <c r="AH61" s="97" t="s">
        <v>140</v>
      </c>
      <c r="AI61" s="97" t="s">
        <v>76</v>
      </c>
      <c r="AJ61" s="97" t="s">
        <v>75</v>
      </c>
      <c r="AK61" s="97" t="s">
        <v>137</v>
      </c>
      <c r="AL61" s="97" t="s">
        <v>79</v>
      </c>
      <c r="AM61" s="97" t="s">
        <v>141</v>
      </c>
      <c r="AN61" s="97" t="s">
        <v>138</v>
      </c>
      <c r="AO61" s="98" t="str">
        <f ca="1">VLOOKUP(AG61,'TACC Competition'!$Z:$AA,2,0)</f>
        <v>Saudi Arabia</v>
      </c>
      <c r="AP61" s="98" t="str">
        <f ca="1">VLOOKUP(AH61,'TACC Competition'!$Z:$AA,2,0)</f>
        <v>Egypt</v>
      </c>
      <c r="AQ61" s="98" t="str">
        <f ca="1">VLOOKUP(AI61,'TACC Competition'!$Z:$AA,2,0)</f>
        <v>Qatar</v>
      </c>
      <c r="AR61" s="98" t="str">
        <f ca="1">VLOOKUP(AJ61,'TACC Competition'!$Z:$AA,2,0)</f>
        <v>Turkiye</v>
      </c>
      <c r="AS61" s="98" t="str">
        <f ca="1">VLOOKUP(AK61,'TACC Competition'!$Z:$AA,2,0)</f>
        <v>Algeria</v>
      </c>
      <c r="AT61" s="98" t="str">
        <f ca="1">VLOOKUP(AL61,'TACC Competition'!$Z:$AA,2,0)</f>
        <v>Sweden</v>
      </c>
      <c r="AU61" s="98" t="str">
        <f ca="1">VLOOKUP(AM61,'TACC Competition'!$Z:$AA,2,0)</f>
        <v>Panama</v>
      </c>
      <c r="AV61" s="98" t="str">
        <f ca="1">VLOOKUP(AN61,'TACC Competition'!$Z:$AA,2,0)</f>
        <v>Norway</v>
      </c>
    </row>
    <row r="62" spans="1:48" x14ac:dyDescent="0.15">
      <c r="A62" s="16" t="s">
        <v>439</v>
      </c>
      <c r="B62" s="16" t="str">
        <f ca="1">VLOOKUP(A62,'TACC Competition'!$R$13:$T$104,3,0)</f>
        <v>Austria</v>
      </c>
      <c r="C62" s="102" t="str">
        <f ca="1"/>
        <v>South Korea</v>
      </c>
      <c r="D62" s="15" t="str">
        <f t="shared" ca="1" si="12"/>
        <v xml:space="preserve">South Korea, </v>
      </c>
      <c r="S62" s="43" t="str">
        <f t="shared" si="4"/>
        <v>BDFGHIJK</v>
      </c>
      <c r="T62" s="93">
        <v>60</v>
      </c>
      <c r="U62" s="96"/>
      <c r="V62" s="96" t="s">
        <v>70</v>
      </c>
      <c r="W62" s="96"/>
      <c r="X62" s="96" t="s">
        <v>64</v>
      </c>
      <c r="Y62" s="96"/>
      <c r="Z62" s="96" t="s">
        <v>73</v>
      </c>
      <c r="AA62" s="96" t="s">
        <v>106</v>
      </c>
      <c r="AB62" s="96" t="s">
        <v>133</v>
      </c>
      <c r="AC62" s="96" t="s">
        <v>134</v>
      </c>
      <c r="AD62" s="96" t="s">
        <v>135</v>
      </c>
      <c r="AE62" s="96" t="s">
        <v>136</v>
      </c>
      <c r="AF62" s="96"/>
      <c r="AG62" s="97" t="s">
        <v>139</v>
      </c>
      <c r="AH62" s="97" t="s">
        <v>140</v>
      </c>
      <c r="AI62" s="97" t="s">
        <v>76</v>
      </c>
      <c r="AJ62" s="97" t="s">
        <v>75</v>
      </c>
      <c r="AK62" s="97" t="s">
        <v>137</v>
      </c>
      <c r="AL62" s="97" t="s">
        <v>79</v>
      </c>
      <c r="AM62" s="97" t="s">
        <v>138</v>
      </c>
      <c r="AN62" s="97" t="s">
        <v>142</v>
      </c>
      <c r="AO62" s="98" t="str">
        <f ca="1">VLOOKUP(AG62,'TACC Competition'!$Z:$AA,2,0)</f>
        <v>Saudi Arabia</v>
      </c>
      <c r="AP62" s="98" t="str">
        <f ca="1">VLOOKUP(AH62,'TACC Competition'!$Z:$AA,2,0)</f>
        <v>Egypt</v>
      </c>
      <c r="AQ62" s="98" t="str">
        <f ca="1">VLOOKUP(AI62,'TACC Competition'!$Z:$AA,2,0)</f>
        <v>Qatar</v>
      </c>
      <c r="AR62" s="98" t="str">
        <f ca="1">VLOOKUP(AJ62,'TACC Competition'!$Z:$AA,2,0)</f>
        <v>Turkiye</v>
      </c>
      <c r="AS62" s="98" t="str">
        <f ca="1">VLOOKUP(AK62,'TACC Competition'!$Z:$AA,2,0)</f>
        <v>Algeria</v>
      </c>
      <c r="AT62" s="98" t="str">
        <f ca="1">VLOOKUP(AL62,'TACC Competition'!$Z:$AA,2,0)</f>
        <v>Sweden</v>
      </c>
      <c r="AU62" s="98" t="str">
        <f ca="1">VLOOKUP(AM62,'TACC Competition'!$Z:$AA,2,0)</f>
        <v>Norway</v>
      </c>
      <c r="AV62" s="98" t="str">
        <f ca="1">VLOOKUP(AN62,'TACC Competition'!$Z:$AA,2,0)</f>
        <v>Uzbekistan</v>
      </c>
    </row>
    <row r="63" spans="1:48" x14ac:dyDescent="0.15">
      <c r="A63" s="16" t="s">
        <v>131</v>
      </c>
      <c r="B63" s="16" t="str">
        <f ca="1">VLOOKUP(A63,'TACC Competition'!$R$13:$T$104,3,0)</f>
        <v>Portugal</v>
      </c>
      <c r="C63" s="102" t="str">
        <f ca="1"/>
        <v>Spain</v>
      </c>
      <c r="D63" s="15" t="str">
        <f t="shared" ca="1" si="12"/>
        <v xml:space="preserve">Spain, </v>
      </c>
      <c r="S63" s="43" t="str">
        <f t="shared" si="4"/>
        <v>BDEHIJKL</v>
      </c>
      <c r="T63" s="93">
        <v>61</v>
      </c>
      <c r="U63" s="96"/>
      <c r="V63" s="96" t="s">
        <v>70</v>
      </c>
      <c r="W63" s="96"/>
      <c r="X63" s="96" t="s">
        <v>64</v>
      </c>
      <c r="Y63" s="96" t="s">
        <v>72</v>
      </c>
      <c r="Z63" s="96"/>
      <c r="AA63" s="96"/>
      <c r="AB63" s="96" t="s">
        <v>133</v>
      </c>
      <c r="AC63" s="96" t="s">
        <v>134</v>
      </c>
      <c r="AD63" s="96" t="s">
        <v>135</v>
      </c>
      <c r="AE63" s="96" t="s">
        <v>136</v>
      </c>
      <c r="AF63" s="96" t="s">
        <v>65</v>
      </c>
      <c r="AG63" s="97" t="s">
        <v>78</v>
      </c>
      <c r="AH63" s="97" t="s">
        <v>137</v>
      </c>
      <c r="AI63" s="97" t="s">
        <v>76</v>
      </c>
      <c r="AJ63" s="97" t="s">
        <v>75</v>
      </c>
      <c r="AK63" s="97" t="s">
        <v>138</v>
      </c>
      <c r="AL63" s="97" t="s">
        <v>139</v>
      </c>
      <c r="AM63" s="97" t="s">
        <v>141</v>
      </c>
      <c r="AN63" s="97" t="s">
        <v>142</v>
      </c>
      <c r="AO63" s="98" t="str">
        <f ca="1">VLOOKUP(AG63,'TACC Competition'!$Z:$AA,2,0)</f>
        <v>Cote d'Ivoire</v>
      </c>
      <c r="AP63" s="98" t="str">
        <f ca="1">VLOOKUP(AH63,'TACC Competition'!$Z:$AA,2,0)</f>
        <v>Algeria</v>
      </c>
      <c r="AQ63" s="98" t="str">
        <f ca="1">VLOOKUP(AI63,'TACC Competition'!$Z:$AA,2,0)</f>
        <v>Qatar</v>
      </c>
      <c r="AR63" s="98" t="str">
        <f ca="1">VLOOKUP(AJ63,'TACC Competition'!$Z:$AA,2,0)</f>
        <v>Turkiye</v>
      </c>
      <c r="AS63" s="98" t="str">
        <f ca="1">VLOOKUP(AK63,'TACC Competition'!$Z:$AA,2,0)</f>
        <v>Norway</v>
      </c>
      <c r="AT63" s="98" t="str">
        <f ca="1">VLOOKUP(AL63,'TACC Competition'!$Z:$AA,2,0)</f>
        <v>Saudi Arabia</v>
      </c>
      <c r="AU63" s="98" t="str">
        <f ca="1">VLOOKUP(AM63,'TACC Competition'!$Z:$AA,2,0)</f>
        <v>Panama</v>
      </c>
      <c r="AV63" s="98" t="str">
        <f ca="1">VLOOKUP(AN63,'TACC Competition'!$Z:$AA,2,0)</f>
        <v>Uzbekistan</v>
      </c>
    </row>
    <row r="64" spans="1:48" x14ac:dyDescent="0.15">
      <c r="A64" s="16" t="s">
        <v>441</v>
      </c>
      <c r="B64" s="16" t="str">
        <f ca="1">VLOOKUP(A64,'TACC Competition'!$R$13:$T$104,3,0)</f>
        <v>Colombia</v>
      </c>
      <c r="C64" s="102" t="str">
        <f ca="1"/>
        <v>Switzerland</v>
      </c>
      <c r="D64" s="15" t="str">
        <f t="shared" ca="1" si="12"/>
        <v xml:space="preserve">Switzerland, </v>
      </c>
      <c r="S64" s="43" t="str">
        <f t="shared" si="4"/>
        <v>BDEGIJKL</v>
      </c>
      <c r="T64" s="93">
        <v>62</v>
      </c>
      <c r="U64" s="96"/>
      <c r="V64" s="96" t="s">
        <v>70</v>
      </c>
      <c r="W64" s="96"/>
      <c r="X64" s="96" t="s">
        <v>64</v>
      </c>
      <c r="Y64" s="96" t="s">
        <v>72</v>
      </c>
      <c r="Z64" s="96"/>
      <c r="AA64" s="96" t="s">
        <v>106</v>
      </c>
      <c r="AB64" s="96"/>
      <c r="AC64" s="96" t="s">
        <v>134</v>
      </c>
      <c r="AD64" s="96" t="s">
        <v>135</v>
      </c>
      <c r="AE64" s="96" t="s">
        <v>136</v>
      </c>
      <c r="AF64" s="96" t="s">
        <v>65</v>
      </c>
      <c r="AG64" s="97" t="s">
        <v>78</v>
      </c>
      <c r="AH64" s="97" t="s">
        <v>137</v>
      </c>
      <c r="AI64" s="97" t="s">
        <v>76</v>
      </c>
      <c r="AJ64" s="97" t="s">
        <v>75</v>
      </c>
      <c r="AK64" s="97" t="s">
        <v>138</v>
      </c>
      <c r="AL64" s="97" t="s">
        <v>140</v>
      </c>
      <c r="AM64" s="97" t="s">
        <v>141</v>
      </c>
      <c r="AN64" s="97" t="s">
        <v>142</v>
      </c>
      <c r="AO64" s="98" t="str">
        <f ca="1">VLOOKUP(AG64,'TACC Competition'!$Z:$AA,2,0)</f>
        <v>Cote d'Ivoire</v>
      </c>
      <c r="AP64" s="98" t="str">
        <f ca="1">VLOOKUP(AH64,'TACC Competition'!$Z:$AA,2,0)</f>
        <v>Algeria</v>
      </c>
      <c r="AQ64" s="98" t="str">
        <f ca="1">VLOOKUP(AI64,'TACC Competition'!$Z:$AA,2,0)</f>
        <v>Qatar</v>
      </c>
      <c r="AR64" s="98" t="str">
        <f ca="1">VLOOKUP(AJ64,'TACC Competition'!$Z:$AA,2,0)</f>
        <v>Turkiye</v>
      </c>
      <c r="AS64" s="98" t="str">
        <f ca="1">VLOOKUP(AK64,'TACC Competition'!$Z:$AA,2,0)</f>
        <v>Norway</v>
      </c>
      <c r="AT64" s="98" t="str">
        <f ca="1">VLOOKUP(AL64,'TACC Competition'!$Z:$AA,2,0)</f>
        <v>Egypt</v>
      </c>
      <c r="AU64" s="98" t="str">
        <f ca="1">VLOOKUP(AM64,'TACC Competition'!$Z:$AA,2,0)</f>
        <v>Panama</v>
      </c>
      <c r="AV64" s="98" t="str">
        <f ca="1">VLOOKUP(AN64,'TACC Competition'!$Z:$AA,2,0)</f>
        <v>Uzbekistan</v>
      </c>
    </row>
    <row r="65" spans="1:48" x14ac:dyDescent="0.15">
      <c r="A65" s="16" t="s">
        <v>132</v>
      </c>
      <c r="B65" s="16" t="str">
        <f ca="1">VLOOKUP(A65,'TACC Competition'!$R$13:$T$104,3,0)</f>
        <v>England</v>
      </c>
      <c r="C65" s="102" t="str">
        <f ca="1"/>
        <v>Uruguay</v>
      </c>
      <c r="D65" s="102" t="str">
        <f ca="1">C65</f>
        <v>Uruguay</v>
      </c>
      <c r="S65" s="43" t="str">
        <f t="shared" si="4"/>
        <v>BDEGHJKL</v>
      </c>
      <c r="T65" s="93">
        <v>63</v>
      </c>
      <c r="U65" s="96"/>
      <c r="V65" s="96" t="s">
        <v>70</v>
      </c>
      <c r="W65" s="96"/>
      <c r="X65" s="96" t="s">
        <v>64</v>
      </c>
      <c r="Y65" s="96" t="s">
        <v>72</v>
      </c>
      <c r="Z65" s="96"/>
      <c r="AA65" s="96" t="s">
        <v>106</v>
      </c>
      <c r="AB65" s="96" t="s">
        <v>133</v>
      </c>
      <c r="AC65" s="96"/>
      <c r="AD65" s="96" t="s">
        <v>135</v>
      </c>
      <c r="AE65" s="96" t="s">
        <v>136</v>
      </c>
      <c r="AF65" s="96" t="s">
        <v>65</v>
      </c>
      <c r="AG65" s="97" t="s">
        <v>78</v>
      </c>
      <c r="AH65" s="97" t="s">
        <v>137</v>
      </c>
      <c r="AI65" s="97" t="s">
        <v>76</v>
      </c>
      <c r="AJ65" s="97" t="s">
        <v>75</v>
      </c>
      <c r="AK65" s="97" t="s">
        <v>139</v>
      </c>
      <c r="AL65" s="97" t="s">
        <v>140</v>
      </c>
      <c r="AM65" s="97" t="s">
        <v>141</v>
      </c>
      <c r="AN65" s="97" t="s">
        <v>142</v>
      </c>
      <c r="AO65" s="98" t="str">
        <f ca="1">VLOOKUP(AG65,'TACC Competition'!$Z:$AA,2,0)</f>
        <v>Cote d'Ivoire</v>
      </c>
      <c r="AP65" s="98" t="str">
        <f ca="1">VLOOKUP(AH65,'TACC Competition'!$Z:$AA,2,0)</f>
        <v>Algeria</v>
      </c>
      <c r="AQ65" s="98" t="str">
        <f ca="1">VLOOKUP(AI65,'TACC Competition'!$Z:$AA,2,0)</f>
        <v>Qatar</v>
      </c>
      <c r="AR65" s="98" t="str">
        <f ca="1">VLOOKUP(AJ65,'TACC Competition'!$Z:$AA,2,0)</f>
        <v>Turkiye</v>
      </c>
      <c r="AS65" s="98" t="str">
        <f ca="1">VLOOKUP(AK65,'TACC Competition'!$Z:$AA,2,0)</f>
        <v>Saudi Arabia</v>
      </c>
      <c r="AT65" s="98" t="str">
        <f ca="1">VLOOKUP(AL65,'TACC Competition'!$Z:$AA,2,0)</f>
        <v>Egypt</v>
      </c>
      <c r="AU65" s="98" t="str">
        <f ca="1">VLOOKUP(AM65,'TACC Competition'!$Z:$AA,2,0)</f>
        <v>Panama</v>
      </c>
      <c r="AV65" s="98" t="str">
        <f ca="1">VLOOKUP(AN65,'TACC Competition'!$Z:$AA,2,0)</f>
        <v>Uzbekistan</v>
      </c>
    </row>
    <row r="66" spans="1:48" x14ac:dyDescent="0.15">
      <c r="A66" s="16" t="s">
        <v>443</v>
      </c>
      <c r="B66" s="16" t="str">
        <f ca="1">VLOOKUP(A66,'TACC Competition'!$R$13:$T$104,3,0)</f>
        <v>Croatia</v>
      </c>
      <c r="C66" s="102" t="str">
        <f ca="1"/>
        <v>USA</v>
      </c>
      <c r="D66" s="102" t="str">
        <f ca="1">CONCATENATE(" &amp; ",C66)</f>
        <v xml:space="preserve"> &amp; USA</v>
      </c>
      <c r="S66" s="43" t="str">
        <f t="shared" si="4"/>
        <v>BDEGHIKL</v>
      </c>
      <c r="T66" s="93">
        <v>64</v>
      </c>
      <c r="U66" s="96"/>
      <c r="V66" s="96" t="s">
        <v>70</v>
      </c>
      <c r="W66" s="96"/>
      <c r="X66" s="96" t="s">
        <v>64</v>
      </c>
      <c r="Y66" s="96" t="s">
        <v>72</v>
      </c>
      <c r="Z66" s="96"/>
      <c r="AA66" s="96" t="s">
        <v>106</v>
      </c>
      <c r="AB66" s="96" t="s">
        <v>133</v>
      </c>
      <c r="AC66" s="96" t="s">
        <v>134</v>
      </c>
      <c r="AD66" s="96"/>
      <c r="AE66" s="96" t="s">
        <v>136</v>
      </c>
      <c r="AF66" s="96" t="s">
        <v>65</v>
      </c>
      <c r="AG66" s="97" t="s">
        <v>78</v>
      </c>
      <c r="AH66" s="97" t="s">
        <v>140</v>
      </c>
      <c r="AI66" s="97" t="s">
        <v>76</v>
      </c>
      <c r="AJ66" s="97" t="s">
        <v>75</v>
      </c>
      <c r="AK66" s="97" t="s">
        <v>138</v>
      </c>
      <c r="AL66" s="97" t="s">
        <v>139</v>
      </c>
      <c r="AM66" s="97" t="s">
        <v>141</v>
      </c>
      <c r="AN66" s="97" t="s">
        <v>142</v>
      </c>
      <c r="AO66" s="98" t="str">
        <f ca="1">VLOOKUP(AG66,'TACC Competition'!$Z:$AA,2,0)</f>
        <v>Cote d'Ivoire</v>
      </c>
      <c r="AP66" s="98" t="str">
        <f ca="1">VLOOKUP(AH66,'TACC Competition'!$Z:$AA,2,0)</f>
        <v>Egypt</v>
      </c>
      <c r="AQ66" s="98" t="str">
        <f ca="1">VLOOKUP(AI66,'TACC Competition'!$Z:$AA,2,0)</f>
        <v>Qatar</v>
      </c>
      <c r="AR66" s="98" t="str">
        <f ca="1">VLOOKUP(AJ66,'TACC Competition'!$Z:$AA,2,0)</f>
        <v>Turkiye</v>
      </c>
      <c r="AS66" s="98" t="str">
        <f ca="1">VLOOKUP(AK66,'TACC Competition'!$Z:$AA,2,0)</f>
        <v>Norway</v>
      </c>
      <c r="AT66" s="98" t="str">
        <f ca="1">VLOOKUP(AL66,'TACC Competition'!$Z:$AA,2,0)</f>
        <v>Saudi Arabia</v>
      </c>
      <c r="AU66" s="98" t="str">
        <f ca="1">VLOOKUP(AM66,'TACC Competition'!$Z:$AA,2,0)</f>
        <v>Panama</v>
      </c>
      <c r="AV66" s="98" t="str">
        <f ca="1">VLOOKUP(AN66,'TACC Competition'!$Z:$AA,2,0)</f>
        <v>Uzbekistan</v>
      </c>
    </row>
    <row r="67" spans="1:48" x14ac:dyDescent="0.15">
      <c r="S67" s="43" t="str">
        <f t="shared" si="4"/>
        <v>BDEGHIJL</v>
      </c>
      <c r="T67" s="93">
        <v>65</v>
      </c>
      <c r="U67" s="96"/>
      <c r="V67" s="96" t="s">
        <v>70</v>
      </c>
      <c r="W67" s="96"/>
      <c r="X67" s="96" t="s">
        <v>64</v>
      </c>
      <c r="Y67" s="96" t="s">
        <v>72</v>
      </c>
      <c r="Z67" s="96"/>
      <c r="AA67" s="96" t="s">
        <v>106</v>
      </c>
      <c r="AB67" s="96" t="s">
        <v>133</v>
      </c>
      <c r="AC67" s="96" t="s">
        <v>134</v>
      </c>
      <c r="AD67" s="96" t="s">
        <v>135</v>
      </c>
      <c r="AE67" s="96"/>
      <c r="AF67" s="96" t="s">
        <v>65</v>
      </c>
      <c r="AG67" s="97" t="s">
        <v>78</v>
      </c>
      <c r="AH67" s="97" t="s">
        <v>137</v>
      </c>
      <c r="AI67" s="97" t="s">
        <v>76</v>
      </c>
      <c r="AJ67" s="97" t="s">
        <v>75</v>
      </c>
      <c r="AK67" s="97" t="s">
        <v>139</v>
      </c>
      <c r="AL67" s="97" t="s">
        <v>140</v>
      </c>
      <c r="AM67" s="97" t="s">
        <v>141</v>
      </c>
      <c r="AN67" s="97" t="s">
        <v>138</v>
      </c>
      <c r="AO67" s="98" t="str">
        <f ca="1">VLOOKUP(AG67,'TACC Competition'!$Z:$AA,2,0)</f>
        <v>Cote d'Ivoire</v>
      </c>
      <c r="AP67" s="98" t="str">
        <f ca="1">VLOOKUP(AH67,'TACC Competition'!$Z:$AA,2,0)</f>
        <v>Algeria</v>
      </c>
      <c r="AQ67" s="98" t="str">
        <f ca="1">VLOOKUP(AI67,'TACC Competition'!$Z:$AA,2,0)</f>
        <v>Qatar</v>
      </c>
      <c r="AR67" s="98" t="str">
        <f ca="1">VLOOKUP(AJ67,'TACC Competition'!$Z:$AA,2,0)</f>
        <v>Turkiye</v>
      </c>
      <c r="AS67" s="98" t="str">
        <f ca="1">VLOOKUP(AK67,'TACC Competition'!$Z:$AA,2,0)</f>
        <v>Saudi Arabia</v>
      </c>
      <c r="AT67" s="98" t="str">
        <f ca="1">VLOOKUP(AL67,'TACC Competition'!$Z:$AA,2,0)</f>
        <v>Egypt</v>
      </c>
      <c r="AU67" s="98" t="str">
        <f ca="1">VLOOKUP(AM67,'TACC Competition'!$Z:$AA,2,0)</f>
        <v>Panama</v>
      </c>
      <c r="AV67" s="98" t="str">
        <f ca="1">VLOOKUP(AN67,'TACC Competition'!$Z:$AA,2,0)</f>
        <v>Norway</v>
      </c>
    </row>
    <row r="68" spans="1:48" x14ac:dyDescent="0.15">
      <c r="S68" s="43" t="str">
        <f t="shared" ref="S68:S131" si="13">CONCATENATE(U68,V68,W68,X68,Y68,Z68,AA68,AB68,AC68,AD68,AE68,AF68)</f>
        <v>BDEGHIJK</v>
      </c>
      <c r="T68" s="93">
        <v>66</v>
      </c>
      <c r="U68" s="96"/>
      <c r="V68" s="96" t="s">
        <v>70</v>
      </c>
      <c r="W68" s="96"/>
      <c r="X68" s="96" t="s">
        <v>64</v>
      </c>
      <c r="Y68" s="96" t="s">
        <v>72</v>
      </c>
      <c r="Z68" s="96"/>
      <c r="AA68" s="96" t="s">
        <v>106</v>
      </c>
      <c r="AB68" s="96" t="s">
        <v>133</v>
      </c>
      <c r="AC68" s="96" t="s">
        <v>134</v>
      </c>
      <c r="AD68" s="96" t="s">
        <v>135</v>
      </c>
      <c r="AE68" s="96" t="s">
        <v>136</v>
      </c>
      <c r="AF68" s="96"/>
      <c r="AG68" s="97" t="s">
        <v>78</v>
      </c>
      <c r="AH68" s="97" t="s">
        <v>137</v>
      </c>
      <c r="AI68" s="97" t="s">
        <v>76</v>
      </c>
      <c r="AJ68" s="97" t="s">
        <v>75</v>
      </c>
      <c r="AK68" s="97" t="s">
        <v>139</v>
      </c>
      <c r="AL68" s="97" t="s">
        <v>140</v>
      </c>
      <c r="AM68" s="97" t="s">
        <v>138</v>
      </c>
      <c r="AN68" s="97" t="s">
        <v>142</v>
      </c>
      <c r="AO68" s="98" t="str">
        <f ca="1">VLOOKUP(AG68,'TACC Competition'!$Z:$AA,2,0)</f>
        <v>Cote d'Ivoire</v>
      </c>
      <c r="AP68" s="98" t="str">
        <f ca="1">VLOOKUP(AH68,'TACC Competition'!$Z:$AA,2,0)</f>
        <v>Algeria</v>
      </c>
      <c r="AQ68" s="98" t="str">
        <f ca="1">VLOOKUP(AI68,'TACC Competition'!$Z:$AA,2,0)</f>
        <v>Qatar</v>
      </c>
      <c r="AR68" s="98" t="str">
        <f ca="1">VLOOKUP(AJ68,'TACC Competition'!$Z:$AA,2,0)</f>
        <v>Turkiye</v>
      </c>
      <c r="AS68" s="98" t="str">
        <f ca="1">VLOOKUP(AK68,'TACC Competition'!$Z:$AA,2,0)</f>
        <v>Saudi Arabia</v>
      </c>
      <c r="AT68" s="98" t="str">
        <f ca="1">VLOOKUP(AL68,'TACC Competition'!$Z:$AA,2,0)</f>
        <v>Egypt</v>
      </c>
      <c r="AU68" s="98" t="str">
        <f ca="1">VLOOKUP(AM68,'TACC Competition'!$Z:$AA,2,0)</f>
        <v>Norway</v>
      </c>
      <c r="AV68" s="98" t="str">
        <f ca="1">VLOOKUP(AN68,'TACC Competition'!$Z:$AA,2,0)</f>
        <v>Uzbekistan</v>
      </c>
    </row>
    <row r="69" spans="1:48" x14ac:dyDescent="0.15">
      <c r="S69" s="43" t="str">
        <f t="shared" si="13"/>
        <v>BDEFIJKL</v>
      </c>
      <c r="T69" s="93">
        <v>67</v>
      </c>
      <c r="U69" s="96"/>
      <c r="V69" s="96" t="s">
        <v>70</v>
      </c>
      <c r="W69" s="96"/>
      <c r="X69" s="96" t="s">
        <v>64</v>
      </c>
      <c r="Y69" s="96" t="s">
        <v>72</v>
      </c>
      <c r="Z69" s="96" t="s">
        <v>73</v>
      </c>
      <c r="AA69" s="96"/>
      <c r="AB69" s="96"/>
      <c r="AC69" s="96" t="s">
        <v>134</v>
      </c>
      <c r="AD69" s="96" t="s">
        <v>135</v>
      </c>
      <c r="AE69" s="96" t="s">
        <v>136</v>
      </c>
      <c r="AF69" s="96" t="s">
        <v>65</v>
      </c>
      <c r="AG69" s="97" t="s">
        <v>78</v>
      </c>
      <c r="AH69" s="97" t="s">
        <v>137</v>
      </c>
      <c r="AI69" s="97" t="s">
        <v>76</v>
      </c>
      <c r="AJ69" s="97" t="s">
        <v>75</v>
      </c>
      <c r="AK69" s="97" t="s">
        <v>138</v>
      </c>
      <c r="AL69" s="97" t="s">
        <v>79</v>
      </c>
      <c r="AM69" s="97" t="s">
        <v>141</v>
      </c>
      <c r="AN69" s="97" t="s">
        <v>142</v>
      </c>
      <c r="AO69" s="98" t="str">
        <f ca="1">VLOOKUP(AG69,'TACC Competition'!$Z:$AA,2,0)</f>
        <v>Cote d'Ivoire</v>
      </c>
      <c r="AP69" s="98" t="str">
        <f ca="1">VLOOKUP(AH69,'TACC Competition'!$Z:$AA,2,0)</f>
        <v>Algeria</v>
      </c>
      <c r="AQ69" s="98" t="str">
        <f ca="1">VLOOKUP(AI69,'TACC Competition'!$Z:$AA,2,0)</f>
        <v>Qatar</v>
      </c>
      <c r="AR69" s="98" t="str">
        <f ca="1">VLOOKUP(AJ69,'TACC Competition'!$Z:$AA,2,0)</f>
        <v>Turkiye</v>
      </c>
      <c r="AS69" s="98" t="str">
        <f ca="1">VLOOKUP(AK69,'TACC Competition'!$Z:$AA,2,0)</f>
        <v>Norway</v>
      </c>
      <c r="AT69" s="98" t="str">
        <f ca="1">VLOOKUP(AL69,'TACC Competition'!$Z:$AA,2,0)</f>
        <v>Sweden</v>
      </c>
      <c r="AU69" s="98" t="str">
        <f ca="1">VLOOKUP(AM69,'TACC Competition'!$Z:$AA,2,0)</f>
        <v>Panama</v>
      </c>
      <c r="AV69" s="98" t="str">
        <f ca="1">VLOOKUP(AN69,'TACC Competition'!$Z:$AA,2,0)</f>
        <v>Uzbekistan</v>
      </c>
    </row>
    <row r="70" spans="1:48" x14ac:dyDescent="0.15">
      <c r="S70" s="43" t="str">
        <f t="shared" si="13"/>
        <v>BDEFHJKL</v>
      </c>
      <c r="T70" s="93">
        <v>68</v>
      </c>
      <c r="U70" s="96"/>
      <c r="V70" s="96" t="s">
        <v>70</v>
      </c>
      <c r="W70" s="96"/>
      <c r="X70" s="96" t="s">
        <v>64</v>
      </c>
      <c r="Y70" s="96" t="s">
        <v>72</v>
      </c>
      <c r="Z70" s="96" t="s">
        <v>73</v>
      </c>
      <c r="AA70" s="96"/>
      <c r="AB70" s="96" t="s">
        <v>133</v>
      </c>
      <c r="AC70" s="96"/>
      <c r="AD70" s="96" t="s">
        <v>135</v>
      </c>
      <c r="AE70" s="96" t="s">
        <v>136</v>
      </c>
      <c r="AF70" s="96" t="s">
        <v>65</v>
      </c>
      <c r="AG70" s="97" t="s">
        <v>78</v>
      </c>
      <c r="AH70" s="97" t="s">
        <v>137</v>
      </c>
      <c r="AI70" s="97" t="s">
        <v>76</v>
      </c>
      <c r="AJ70" s="97" t="s">
        <v>75</v>
      </c>
      <c r="AK70" s="97" t="s">
        <v>139</v>
      </c>
      <c r="AL70" s="97" t="s">
        <v>79</v>
      </c>
      <c r="AM70" s="97" t="s">
        <v>141</v>
      </c>
      <c r="AN70" s="97" t="s">
        <v>142</v>
      </c>
      <c r="AO70" s="98" t="str">
        <f ca="1">VLOOKUP(AG70,'TACC Competition'!$Z:$AA,2,0)</f>
        <v>Cote d'Ivoire</v>
      </c>
      <c r="AP70" s="98" t="str">
        <f ca="1">VLOOKUP(AH70,'TACC Competition'!$Z:$AA,2,0)</f>
        <v>Algeria</v>
      </c>
      <c r="AQ70" s="98" t="str">
        <f ca="1">VLOOKUP(AI70,'TACC Competition'!$Z:$AA,2,0)</f>
        <v>Qatar</v>
      </c>
      <c r="AR70" s="98" t="str">
        <f ca="1">VLOOKUP(AJ70,'TACC Competition'!$Z:$AA,2,0)</f>
        <v>Turkiye</v>
      </c>
      <c r="AS70" s="98" t="str">
        <f ca="1">VLOOKUP(AK70,'TACC Competition'!$Z:$AA,2,0)</f>
        <v>Saudi Arabia</v>
      </c>
      <c r="AT70" s="98" t="str">
        <f ca="1">VLOOKUP(AL70,'TACC Competition'!$Z:$AA,2,0)</f>
        <v>Sweden</v>
      </c>
      <c r="AU70" s="98" t="str">
        <f ca="1">VLOOKUP(AM70,'TACC Competition'!$Z:$AA,2,0)</f>
        <v>Panama</v>
      </c>
      <c r="AV70" s="98" t="str">
        <f ca="1">VLOOKUP(AN70,'TACC Competition'!$Z:$AA,2,0)</f>
        <v>Uzbekistan</v>
      </c>
    </row>
    <row r="71" spans="1:48" x14ac:dyDescent="0.15">
      <c r="S71" s="43" t="str">
        <f t="shared" si="13"/>
        <v>BDEFHIKL</v>
      </c>
      <c r="T71" s="93">
        <v>69</v>
      </c>
      <c r="U71" s="96"/>
      <c r="V71" s="96" t="s">
        <v>70</v>
      </c>
      <c r="W71" s="96"/>
      <c r="X71" s="96" t="s">
        <v>64</v>
      </c>
      <c r="Y71" s="96" t="s">
        <v>72</v>
      </c>
      <c r="Z71" s="96" t="s">
        <v>73</v>
      </c>
      <c r="AA71" s="96"/>
      <c r="AB71" s="96" t="s">
        <v>133</v>
      </c>
      <c r="AC71" s="96" t="s">
        <v>134</v>
      </c>
      <c r="AD71" s="96"/>
      <c r="AE71" s="96" t="s">
        <v>136</v>
      </c>
      <c r="AF71" s="96" t="s">
        <v>65</v>
      </c>
      <c r="AG71" s="97" t="s">
        <v>78</v>
      </c>
      <c r="AH71" s="97" t="s">
        <v>138</v>
      </c>
      <c r="AI71" s="97" t="s">
        <v>76</v>
      </c>
      <c r="AJ71" s="97" t="s">
        <v>75</v>
      </c>
      <c r="AK71" s="97" t="s">
        <v>139</v>
      </c>
      <c r="AL71" s="97" t="s">
        <v>79</v>
      </c>
      <c r="AM71" s="97" t="s">
        <v>141</v>
      </c>
      <c r="AN71" s="97" t="s">
        <v>142</v>
      </c>
      <c r="AO71" s="98" t="str">
        <f ca="1">VLOOKUP(AG71,'TACC Competition'!$Z:$AA,2,0)</f>
        <v>Cote d'Ivoire</v>
      </c>
      <c r="AP71" s="98" t="str">
        <f ca="1">VLOOKUP(AH71,'TACC Competition'!$Z:$AA,2,0)</f>
        <v>Norway</v>
      </c>
      <c r="AQ71" s="98" t="str">
        <f ca="1">VLOOKUP(AI71,'TACC Competition'!$Z:$AA,2,0)</f>
        <v>Qatar</v>
      </c>
      <c r="AR71" s="98" t="str">
        <f ca="1">VLOOKUP(AJ71,'TACC Competition'!$Z:$AA,2,0)</f>
        <v>Turkiye</v>
      </c>
      <c r="AS71" s="98" t="str">
        <f ca="1">VLOOKUP(AK71,'TACC Competition'!$Z:$AA,2,0)</f>
        <v>Saudi Arabia</v>
      </c>
      <c r="AT71" s="98" t="str">
        <f ca="1">VLOOKUP(AL71,'TACC Competition'!$Z:$AA,2,0)</f>
        <v>Sweden</v>
      </c>
      <c r="AU71" s="98" t="str">
        <f ca="1">VLOOKUP(AM71,'TACC Competition'!$Z:$AA,2,0)</f>
        <v>Panama</v>
      </c>
      <c r="AV71" s="98" t="str">
        <f ca="1">VLOOKUP(AN71,'TACC Competition'!$Z:$AA,2,0)</f>
        <v>Uzbekistan</v>
      </c>
    </row>
    <row r="72" spans="1:48" x14ac:dyDescent="0.15">
      <c r="S72" s="43" t="str">
        <f t="shared" si="13"/>
        <v>BDEFHIJL</v>
      </c>
      <c r="T72" s="93">
        <v>70</v>
      </c>
      <c r="U72" s="96"/>
      <c r="V72" s="96" t="s">
        <v>70</v>
      </c>
      <c r="W72" s="96"/>
      <c r="X72" s="96" t="s">
        <v>64</v>
      </c>
      <c r="Y72" s="96" t="s">
        <v>72</v>
      </c>
      <c r="Z72" s="96" t="s">
        <v>73</v>
      </c>
      <c r="AA72" s="96"/>
      <c r="AB72" s="96" t="s">
        <v>133</v>
      </c>
      <c r="AC72" s="96" t="s">
        <v>134</v>
      </c>
      <c r="AD72" s="96" t="s">
        <v>135</v>
      </c>
      <c r="AE72" s="96"/>
      <c r="AF72" s="96" t="s">
        <v>65</v>
      </c>
      <c r="AG72" s="97" t="s">
        <v>78</v>
      </c>
      <c r="AH72" s="97" t="s">
        <v>137</v>
      </c>
      <c r="AI72" s="97" t="s">
        <v>76</v>
      </c>
      <c r="AJ72" s="97" t="s">
        <v>75</v>
      </c>
      <c r="AK72" s="97" t="s">
        <v>139</v>
      </c>
      <c r="AL72" s="97" t="s">
        <v>79</v>
      </c>
      <c r="AM72" s="97" t="s">
        <v>141</v>
      </c>
      <c r="AN72" s="97" t="s">
        <v>138</v>
      </c>
      <c r="AO72" s="98" t="str">
        <f ca="1">VLOOKUP(AG72,'TACC Competition'!$Z:$AA,2,0)</f>
        <v>Cote d'Ivoire</v>
      </c>
      <c r="AP72" s="98" t="str">
        <f ca="1">VLOOKUP(AH72,'TACC Competition'!$Z:$AA,2,0)</f>
        <v>Algeria</v>
      </c>
      <c r="AQ72" s="98" t="str">
        <f ca="1">VLOOKUP(AI72,'TACC Competition'!$Z:$AA,2,0)</f>
        <v>Qatar</v>
      </c>
      <c r="AR72" s="98" t="str">
        <f ca="1">VLOOKUP(AJ72,'TACC Competition'!$Z:$AA,2,0)</f>
        <v>Turkiye</v>
      </c>
      <c r="AS72" s="98" t="str">
        <f ca="1">VLOOKUP(AK72,'TACC Competition'!$Z:$AA,2,0)</f>
        <v>Saudi Arabia</v>
      </c>
      <c r="AT72" s="98" t="str">
        <f ca="1">VLOOKUP(AL72,'TACC Competition'!$Z:$AA,2,0)</f>
        <v>Sweden</v>
      </c>
      <c r="AU72" s="98" t="str">
        <f ca="1">VLOOKUP(AM72,'TACC Competition'!$Z:$AA,2,0)</f>
        <v>Panama</v>
      </c>
      <c r="AV72" s="98" t="str">
        <f ca="1">VLOOKUP(AN72,'TACC Competition'!$Z:$AA,2,0)</f>
        <v>Norway</v>
      </c>
    </row>
    <row r="73" spans="1:48" x14ac:dyDescent="0.15">
      <c r="S73" s="43" t="str">
        <f t="shared" si="13"/>
        <v>BDEFHIJK</v>
      </c>
      <c r="T73" s="93">
        <v>71</v>
      </c>
      <c r="U73" s="96"/>
      <c r="V73" s="96" t="s">
        <v>70</v>
      </c>
      <c r="W73" s="96"/>
      <c r="X73" s="96" t="s">
        <v>64</v>
      </c>
      <c r="Y73" s="96" t="s">
        <v>72</v>
      </c>
      <c r="Z73" s="96" t="s">
        <v>73</v>
      </c>
      <c r="AA73" s="96"/>
      <c r="AB73" s="96" t="s">
        <v>133</v>
      </c>
      <c r="AC73" s="96" t="s">
        <v>134</v>
      </c>
      <c r="AD73" s="96" t="s">
        <v>135</v>
      </c>
      <c r="AE73" s="96" t="s">
        <v>136</v>
      </c>
      <c r="AF73" s="96"/>
      <c r="AG73" s="97" t="s">
        <v>78</v>
      </c>
      <c r="AH73" s="97" t="s">
        <v>137</v>
      </c>
      <c r="AI73" s="97" t="s">
        <v>76</v>
      </c>
      <c r="AJ73" s="97" t="s">
        <v>75</v>
      </c>
      <c r="AK73" s="97" t="s">
        <v>139</v>
      </c>
      <c r="AL73" s="97" t="s">
        <v>79</v>
      </c>
      <c r="AM73" s="97" t="s">
        <v>138</v>
      </c>
      <c r="AN73" s="97" t="s">
        <v>142</v>
      </c>
      <c r="AO73" s="98" t="str">
        <f ca="1">VLOOKUP(AG73,'TACC Competition'!$Z:$AA,2,0)</f>
        <v>Cote d'Ivoire</v>
      </c>
      <c r="AP73" s="98" t="str">
        <f ca="1">VLOOKUP(AH73,'TACC Competition'!$Z:$AA,2,0)</f>
        <v>Algeria</v>
      </c>
      <c r="AQ73" s="98" t="str">
        <f ca="1">VLOOKUP(AI73,'TACC Competition'!$Z:$AA,2,0)</f>
        <v>Qatar</v>
      </c>
      <c r="AR73" s="98" t="str">
        <f ca="1">VLOOKUP(AJ73,'TACC Competition'!$Z:$AA,2,0)</f>
        <v>Turkiye</v>
      </c>
      <c r="AS73" s="98" t="str">
        <f ca="1">VLOOKUP(AK73,'TACC Competition'!$Z:$AA,2,0)</f>
        <v>Saudi Arabia</v>
      </c>
      <c r="AT73" s="98" t="str">
        <f ca="1">VLOOKUP(AL73,'TACC Competition'!$Z:$AA,2,0)</f>
        <v>Sweden</v>
      </c>
      <c r="AU73" s="98" t="str">
        <f ca="1">VLOOKUP(AM73,'TACC Competition'!$Z:$AA,2,0)</f>
        <v>Norway</v>
      </c>
      <c r="AV73" s="98" t="str">
        <f ca="1">VLOOKUP(AN73,'TACC Competition'!$Z:$AA,2,0)</f>
        <v>Uzbekistan</v>
      </c>
    </row>
    <row r="74" spans="1:48" x14ac:dyDescent="0.15">
      <c r="S74" s="43" t="str">
        <f t="shared" si="13"/>
        <v>BDEFGJKL</v>
      </c>
      <c r="T74" s="93">
        <v>72</v>
      </c>
      <c r="U74" s="96"/>
      <c r="V74" s="96" t="s">
        <v>70</v>
      </c>
      <c r="W74" s="96"/>
      <c r="X74" s="96" t="s">
        <v>64</v>
      </c>
      <c r="Y74" s="96" t="s">
        <v>72</v>
      </c>
      <c r="Z74" s="96" t="s">
        <v>73</v>
      </c>
      <c r="AA74" s="96" t="s">
        <v>106</v>
      </c>
      <c r="AB74" s="96"/>
      <c r="AC74" s="96"/>
      <c r="AD74" s="96" t="s">
        <v>135</v>
      </c>
      <c r="AE74" s="96" t="s">
        <v>136</v>
      </c>
      <c r="AF74" s="96" t="s">
        <v>65</v>
      </c>
      <c r="AG74" s="97" t="s">
        <v>78</v>
      </c>
      <c r="AH74" s="97" t="s">
        <v>140</v>
      </c>
      <c r="AI74" s="97" t="s">
        <v>76</v>
      </c>
      <c r="AJ74" s="97" t="s">
        <v>75</v>
      </c>
      <c r="AK74" s="97" t="s">
        <v>137</v>
      </c>
      <c r="AL74" s="97" t="s">
        <v>79</v>
      </c>
      <c r="AM74" s="97" t="s">
        <v>141</v>
      </c>
      <c r="AN74" s="97" t="s">
        <v>142</v>
      </c>
      <c r="AO74" s="98" t="str">
        <f ca="1">VLOOKUP(AG74,'TACC Competition'!$Z:$AA,2,0)</f>
        <v>Cote d'Ivoire</v>
      </c>
      <c r="AP74" s="98" t="str">
        <f ca="1">VLOOKUP(AH74,'TACC Competition'!$Z:$AA,2,0)</f>
        <v>Egypt</v>
      </c>
      <c r="AQ74" s="98" t="str">
        <f ca="1">VLOOKUP(AI74,'TACC Competition'!$Z:$AA,2,0)</f>
        <v>Qatar</v>
      </c>
      <c r="AR74" s="98" t="str">
        <f ca="1">VLOOKUP(AJ74,'TACC Competition'!$Z:$AA,2,0)</f>
        <v>Turkiye</v>
      </c>
      <c r="AS74" s="98" t="str">
        <f ca="1">VLOOKUP(AK74,'TACC Competition'!$Z:$AA,2,0)</f>
        <v>Algeria</v>
      </c>
      <c r="AT74" s="98" t="str">
        <f ca="1">VLOOKUP(AL74,'TACC Competition'!$Z:$AA,2,0)</f>
        <v>Sweden</v>
      </c>
      <c r="AU74" s="98" t="str">
        <f ca="1">VLOOKUP(AM74,'TACC Competition'!$Z:$AA,2,0)</f>
        <v>Panama</v>
      </c>
      <c r="AV74" s="98" t="str">
        <f ca="1">VLOOKUP(AN74,'TACC Competition'!$Z:$AA,2,0)</f>
        <v>Uzbekistan</v>
      </c>
    </row>
    <row r="75" spans="1:48" x14ac:dyDescent="0.15">
      <c r="S75" s="43" t="str">
        <f t="shared" si="13"/>
        <v>BDEFGIKL</v>
      </c>
      <c r="T75" s="93">
        <v>73</v>
      </c>
      <c r="U75" s="96"/>
      <c r="V75" s="96" t="s">
        <v>70</v>
      </c>
      <c r="W75" s="96"/>
      <c r="X75" s="96" t="s">
        <v>64</v>
      </c>
      <c r="Y75" s="96" t="s">
        <v>72</v>
      </c>
      <c r="Z75" s="96" t="s">
        <v>73</v>
      </c>
      <c r="AA75" s="96" t="s">
        <v>106</v>
      </c>
      <c r="AB75" s="96"/>
      <c r="AC75" s="96" t="s">
        <v>134</v>
      </c>
      <c r="AD75" s="96"/>
      <c r="AE75" s="96" t="s">
        <v>136</v>
      </c>
      <c r="AF75" s="96" t="s">
        <v>65</v>
      </c>
      <c r="AG75" s="97" t="s">
        <v>78</v>
      </c>
      <c r="AH75" s="97" t="s">
        <v>140</v>
      </c>
      <c r="AI75" s="97" t="s">
        <v>76</v>
      </c>
      <c r="AJ75" s="97" t="s">
        <v>75</v>
      </c>
      <c r="AK75" s="97" t="s">
        <v>138</v>
      </c>
      <c r="AL75" s="97" t="s">
        <v>79</v>
      </c>
      <c r="AM75" s="97" t="s">
        <v>141</v>
      </c>
      <c r="AN75" s="97" t="s">
        <v>142</v>
      </c>
      <c r="AO75" s="98" t="str">
        <f ca="1">VLOOKUP(AG75,'TACC Competition'!$Z:$AA,2,0)</f>
        <v>Cote d'Ivoire</v>
      </c>
      <c r="AP75" s="98" t="str">
        <f ca="1">VLOOKUP(AH75,'TACC Competition'!$Z:$AA,2,0)</f>
        <v>Egypt</v>
      </c>
      <c r="AQ75" s="98" t="str">
        <f ca="1">VLOOKUP(AI75,'TACC Competition'!$Z:$AA,2,0)</f>
        <v>Qatar</v>
      </c>
      <c r="AR75" s="98" t="str">
        <f ca="1">VLOOKUP(AJ75,'TACC Competition'!$Z:$AA,2,0)</f>
        <v>Turkiye</v>
      </c>
      <c r="AS75" s="98" t="str">
        <f ca="1">VLOOKUP(AK75,'TACC Competition'!$Z:$AA,2,0)</f>
        <v>Norway</v>
      </c>
      <c r="AT75" s="98" t="str">
        <f ca="1">VLOOKUP(AL75,'TACC Competition'!$Z:$AA,2,0)</f>
        <v>Sweden</v>
      </c>
      <c r="AU75" s="98" t="str">
        <f ca="1">VLOOKUP(AM75,'TACC Competition'!$Z:$AA,2,0)</f>
        <v>Panama</v>
      </c>
      <c r="AV75" s="98" t="str">
        <f ca="1">VLOOKUP(AN75,'TACC Competition'!$Z:$AA,2,0)</f>
        <v>Uzbekistan</v>
      </c>
    </row>
    <row r="76" spans="1:48" x14ac:dyDescent="0.15">
      <c r="S76" s="43" t="str">
        <f t="shared" si="13"/>
        <v>BDEFGIJL</v>
      </c>
      <c r="T76" s="93">
        <v>74</v>
      </c>
      <c r="U76" s="96"/>
      <c r="V76" s="96" t="s">
        <v>70</v>
      </c>
      <c r="W76" s="96"/>
      <c r="X76" s="96" t="s">
        <v>64</v>
      </c>
      <c r="Y76" s="96" t="s">
        <v>72</v>
      </c>
      <c r="Z76" s="96" t="s">
        <v>73</v>
      </c>
      <c r="AA76" s="96" t="s">
        <v>106</v>
      </c>
      <c r="AB76" s="96"/>
      <c r="AC76" s="96" t="s">
        <v>134</v>
      </c>
      <c r="AD76" s="96" t="s">
        <v>135</v>
      </c>
      <c r="AE76" s="96"/>
      <c r="AF76" s="96" t="s">
        <v>65</v>
      </c>
      <c r="AG76" s="97" t="s">
        <v>78</v>
      </c>
      <c r="AH76" s="97" t="s">
        <v>140</v>
      </c>
      <c r="AI76" s="97" t="s">
        <v>76</v>
      </c>
      <c r="AJ76" s="97" t="s">
        <v>75</v>
      </c>
      <c r="AK76" s="97" t="s">
        <v>137</v>
      </c>
      <c r="AL76" s="97" t="s">
        <v>79</v>
      </c>
      <c r="AM76" s="97" t="s">
        <v>141</v>
      </c>
      <c r="AN76" s="97" t="s">
        <v>138</v>
      </c>
      <c r="AO76" s="98" t="str">
        <f ca="1">VLOOKUP(AG76,'TACC Competition'!$Z:$AA,2,0)</f>
        <v>Cote d'Ivoire</v>
      </c>
      <c r="AP76" s="98" t="str">
        <f ca="1">VLOOKUP(AH76,'TACC Competition'!$Z:$AA,2,0)</f>
        <v>Egypt</v>
      </c>
      <c r="AQ76" s="98" t="str">
        <f ca="1">VLOOKUP(AI76,'TACC Competition'!$Z:$AA,2,0)</f>
        <v>Qatar</v>
      </c>
      <c r="AR76" s="98" t="str">
        <f ca="1">VLOOKUP(AJ76,'TACC Competition'!$Z:$AA,2,0)</f>
        <v>Turkiye</v>
      </c>
      <c r="AS76" s="98" t="str">
        <f ca="1">VLOOKUP(AK76,'TACC Competition'!$Z:$AA,2,0)</f>
        <v>Algeria</v>
      </c>
      <c r="AT76" s="98" t="str">
        <f ca="1">VLOOKUP(AL76,'TACC Competition'!$Z:$AA,2,0)</f>
        <v>Sweden</v>
      </c>
      <c r="AU76" s="98" t="str">
        <f ca="1">VLOOKUP(AM76,'TACC Competition'!$Z:$AA,2,0)</f>
        <v>Panama</v>
      </c>
      <c r="AV76" s="98" t="str">
        <f ca="1">VLOOKUP(AN76,'TACC Competition'!$Z:$AA,2,0)</f>
        <v>Norway</v>
      </c>
    </row>
    <row r="77" spans="1:48" x14ac:dyDescent="0.15">
      <c r="S77" s="43" t="str">
        <f t="shared" si="13"/>
        <v>BDEFGIJK</v>
      </c>
      <c r="T77" s="93">
        <v>75</v>
      </c>
      <c r="U77" s="96"/>
      <c r="V77" s="96" t="s">
        <v>70</v>
      </c>
      <c r="W77" s="96"/>
      <c r="X77" s="96" t="s">
        <v>64</v>
      </c>
      <c r="Y77" s="96" t="s">
        <v>72</v>
      </c>
      <c r="Z77" s="96" t="s">
        <v>73</v>
      </c>
      <c r="AA77" s="96" t="s">
        <v>106</v>
      </c>
      <c r="AB77" s="96"/>
      <c r="AC77" s="96" t="s">
        <v>134</v>
      </c>
      <c r="AD77" s="96" t="s">
        <v>135</v>
      </c>
      <c r="AE77" s="96" t="s">
        <v>136</v>
      </c>
      <c r="AF77" s="96"/>
      <c r="AG77" s="97" t="s">
        <v>78</v>
      </c>
      <c r="AH77" s="97" t="s">
        <v>140</v>
      </c>
      <c r="AI77" s="97" t="s">
        <v>76</v>
      </c>
      <c r="AJ77" s="97" t="s">
        <v>75</v>
      </c>
      <c r="AK77" s="97" t="s">
        <v>137</v>
      </c>
      <c r="AL77" s="97" t="s">
        <v>79</v>
      </c>
      <c r="AM77" s="97" t="s">
        <v>138</v>
      </c>
      <c r="AN77" s="97" t="s">
        <v>142</v>
      </c>
      <c r="AO77" s="98" t="str">
        <f ca="1">VLOOKUP(AG77,'TACC Competition'!$Z:$AA,2,0)</f>
        <v>Cote d'Ivoire</v>
      </c>
      <c r="AP77" s="98" t="str">
        <f ca="1">VLOOKUP(AH77,'TACC Competition'!$Z:$AA,2,0)</f>
        <v>Egypt</v>
      </c>
      <c r="AQ77" s="98" t="str">
        <f ca="1">VLOOKUP(AI77,'TACC Competition'!$Z:$AA,2,0)</f>
        <v>Qatar</v>
      </c>
      <c r="AR77" s="98" t="str">
        <f ca="1">VLOOKUP(AJ77,'TACC Competition'!$Z:$AA,2,0)</f>
        <v>Turkiye</v>
      </c>
      <c r="AS77" s="98" t="str">
        <f ca="1">VLOOKUP(AK77,'TACC Competition'!$Z:$AA,2,0)</f>
        <v>Algeria</v>
      </c>
      <c r="AT77" s="98" t="str">
        <f ca="1">VLOOKUP(AL77,'TACC Competition'!$Z:$AA,2,0)</f>
        <v>Sweden</v>
      </c>
      <c r="AU77" s="98" t="str">
        <f ca="1">VLOOKUP(AM77,'TACC Competition'!$Z:$AA,2,0)</f>
        <v>Norway</v>
      </c>
      <c r="AV77" s="98" t="str">
        <f ca="1">VLOOKUP(AN77,'TACC Competition'!$Z:$AA,2,0)</f>
        <v>Uzbekistan</v>
      </c>
    </row>
    <row r="78" spans="1:48" x14ac:dyDescent="0.15">
      <c r="S78" s="43" t="str">
        <f t="shared" si="13"/>
        <v>BDEFGHKL</v>
      </c>
      <c r="T78" s="93">
        <v>76</v>
      </c>
      <c r="U78" s="96"/>
      <c r="V78" s="96" t="s">
        <v>70</v>
      </c>
      <c r="W78" s="96"/>
      <c r="X78" s="96" t="s">
        <v>64</v>
      </c>
      <c r="Y78" s="96" t="s">
        <v>72</v>
      </c>
      <c r="Z78" s="96" t="s">
        <v>73</v>
      </c>
      <c r="AA78" s="96" t="s">
        <v>106</v>
      </c>
      <c r="AB78" s="96" t="s">
        <v>133</v>
      </c>
      <c r="AC78" s="96"/>
      <c r="AD78" s="96"/>
      <c r="AE78" s="96" t="s">
        <v>136</v>
      </c>
      <c r="AF78" s="96" t="s">
        <v>65</v>
      </c>
      <c r="AG78" s="97" t="s">
        <v>78</v>
      </c>
      <c r="AH78" s="97" t="s">
        <v>140</v>
      </c>
      <c r="AI78" s="97" t="s">
        <v>76</v>
      </c>
      <c r="AJ78" s="97" t="s">
        <v>75</v>
      </c>
      <c r="AK78" s="97" t="s">
        <v>139</v>
      </c>
      <c r="AL78" s="97" t="s">
        <v>79</v>
      </c>
      <c r="AM78" s="97" t="s">
        <v>141</v>
      </c>
      <c r="AN78" s="97" t="s">
        <v>142</v>
      </c>
      <c r="AO78" s="98" t="str">
        <f ca="1">VLOOKUP(AG78,'TACC Competition'!$Z:$AA,2,0)</f>
        <v>Cote d'Ivoire</v>
      </c>
      <c r="AP78" s="98" t="str">
        <f ca="1">VLOOKUP(AH78,'TACC Competition'!$Z:$AA,2,0)</f>
        <v>Egypt</v>
      </c>
      <c r="AQ78" s="98" t="str">
        <f ca="1">VLOOKUP(AI78,'TACC Competition'!$Z:$AA,2,0)</f>
        <v>Qatar</v>
      </c>
      <c r="AR78" s="98" t="str">
        <f ca="1">VLOOKUP(AJ78,'TACC Competition'!$Z:$AA,2,0)</f>
        <v>Turkiye</v>
      </c>
      <c r="AS78" s="98" t="str">
        <f ca="1">VLOOKUP(AK78,'TACC Competition'!$Z:$AA,2,0)</f>
        <v>Saudi Arabia</v>
      </c>
      <c r="AT78" s="98" t="str">
        <f ca="1">VLOOKUP(AL78,'TACC Competition'!$Z:$AA,2,0)</f>
        <v>Sweden</v>
      </c>
      <c r="AU78" s="98" t="str">
        <f ca="1">VLOOKUP(AM78,'TACC Competition'!$Z:$AA,2,0)</f>
        <v>Panama</v>
      </c>
      <c r="AV78" s="98" t="str">
        <f ca="1">VLOOKUP(AN78,'TACC Competition'!$Z:$AA,2,0)</f>
        <v>Uzbekistan</v>
      </c>
    </row>
    <row r="79" spans="1:48" x14ac:dyDescent="0.15">
      <c r="S79" s="43" t="str">
        <f t="shared" si="13"/>
        <v>BDEFGHJL</v>
      </c>
      <c r="T79" s="93">
        <v>77</v>
      </c>
      <c r="U79" s="96"/>
      <c r="V79" s="96" t="s">
        <v>70</v>
      </c>
      <c r="W79" s="96"/>
      <c r="X79" s="96" t="s">
        <v>64</v>
      </c>
      <c r="Y79" s="96" t="s">
        <v>72</v>
      </c>
      <c r="Z79" s="96" t="s">
        <v>73</v>
      </c>
      <c r="AA79" s="96" t="s">
        <v>106</v>
      </c>
      <c r="AB79" s="96" t="s">
        <v>133</v>
      </c>
      <c r="AC79" s="96"/>
      <c r="AD79" s="96" t="s">
        <v>135</v>
      </c>
      <c r="AE79" s="96"/>
      <c r="AF79" s="96" t="s">
        <v>65</v>
      </c>
      <c r="AG79" s="97" t="s">
        <v>139</v>
      </c>
      <c r="AH79" s="97" t="s">
        <v>140</v>
      </c>
      <c r="AI79" s="97" t="s">
        <v>76</v>
      </c>
      <c r="AJ79" s="97" t="s">
        <v>75</v>
      </c>
      <c r="AK79" s="97" t="s">
        <v>137</v>
      </c>
      <c r="AL79" s="97" t="s">
        <v>79</v>
      </c>
      <c r="AM79" s="97" t="s">
        <v>141</v>
      </c>
      <c r="AN79" s="97" t="s">
        <v>78</v>
      </c>
      <c r="AO79" s="98" t="str">
        <f ca="1">VLOOKUP(AG79,'TACC Competition'!$Z:$AA,2,0)</f>
        <v>Saudi Arabia</v>
      </c>
      <c r="AP79" s="98" t="str">
        <f ca="1">VLOOKUP(AH79,'TACC Competition'!$Z:$AA,2,0)</f>
        <v>Egypt</v>
      </c>
      <c r="AQ79" s="98" t="str">
        <f ca="1">VLOOKUP(AI79,'TACC Competition'!$Z:$AA,2,0)</f>
        <v>Qatar</v>
      </c>
      <c r="AR79" s="98" t="str">
        <f ca="1">VLOOKUP(AJ79,'TACC Competition'!$Z:$AA,2,0)</f>
        <v>Turkiye</v>
      </c>
      <c r="AS79" s="98" t="str">
        <f ca="1">VLOOKUP(AK79,'TACC Competition'!$Z:$AA,2,0)</f>
        <v>Algeria</v>
      </c>
      <c r="AT79" s="98" t="str">
        <f ca="1">VLOOKUP(AL79,'TACC Competition'!$Z:$AA,2,0)</f>
        <v>Sweden</v>
      </c>
      <c r="AU79" s="98" t="str">
        <f ca="1">VLOOKUP(AM79,'TACC Competition'!$Z:$AA,2,0)</f>
        <v>Panama</v>
      </c>
      <c r="AV79" s="98" t="str">
        <f ca="1">VLOOKUP(AN79,'TACC Competition'!$Z:$AA,2,0)</f>
        <v>Cote d'Ivoire</v>
      </c>
    </row>
    <row r="80" spans="1:48" x14ac:dyDescent="0.15">
      <c r="S80" s="43" t="str">
        <f t="shared" si="13"/>
        <v>BDEFGHJK</v>
      </c>
      <c r="T80" s="93">
        <v>78</v>
      </c>
      <c r="U80" s="96"/>
      <c r="V80" s="96" t="s">
        <v>70</v>
      </c>
      <c r="W80" s="96"/>
      <c r="X80" s="96" t="s">
        <v>64</v>
      </c>
      <c r="Y80" s="96" t="s">
        <v>72</v>
      </c>
      <c r="Z80" s="96" t="s">
        <v>73</v>
      </c>
      <c r="AA80" s="96" t="s">
        <v>106</v>
      </c>
      <c r="AB80" s="96" t="s">
        <v>133</v>
      </c>
      <c r="AC80" s="96"/>
      <c r="AD80" s="96" t="s">
        <v>135</v>
      </c>
      <c r="AE80" s="96" t="s">
        <v>136</v>
      </c>
      <c r="AF80" s="96"/>
      <c r="AG80" s="97" t="s">
        <v>139</v>
      </c>
      <c r="AH80" s="97" t="s">
        <v>140</v>
      </c>
      <c r="AI80" s="97" t="s">
        <v>76</v>
      </c>
      <c r="AJ80" s="97" t="s">
        <v>75</v>
      </c>
      <c r="AK80" s="97" t="s">
        <v>137</v>
      </c>
      <c r="AL80" s="97" t="s">
        <v>79</v>
      </c>
      <c r="AM80" s="97" t="s">
        <v>78</v>
      </c>
      <c r="AN80" s="97" t="s">
        <v>142</v>
      </c>
      <c r="AO80" s="98" t="str">
        <f ca="1">VLOOKUP(AG80,'TACC Competition'!$Z:$AA,2,0)</f>
        <v>Saudi Arabia</v>
      </c>
      <c r="AP80" s="98" t="str">
        <f ca="1">VLOOKUP(AH80,'TACC Competition'!$Z:$AA,2,0)</f>
        <v>Egypt</v>
      </c>
      <c r="AQ80" s="98" t="str">
        <f ca="1">VLOOKUP(AI80,'TACC Competition'!$Z:$AA,2,0)</f>
        <v>Qatar</v>
      </c>
      <c r="AR80" s="98" t="str">
        <f ca="1">VLOOKUP(AJ80,'TACC Competition'!$Z:$AA,2,0)</f>
        <v>Turkiye</v>
      </c>
      <c r="AS80" s="98" t="str">
        <f ca="1">VLOOKUP(AK80,'TACC Competition'!$Z:$AA,2,0)</f>
        <v>Algeria</v>
      </c>
      <c r="AT80" s="98" t="str">
        <f ca="1">VLOOKUP(AL80,'TACC Competition'!$Z:$AA,2,0)</f>
        <v>Sweden</v>
      </c>
      <c r="AU80" s="98" t="str">
        <f ca="1">VLOOKUP(AM80,'TACC Competition'!$Z:$AA,2,0)</f>
        <v>Cote d'Ivoire</v>
      </c>
      <c r="AV80" s="98" t="str">
        <f ca="1">VLOOKUP(AN80,'TACC Competition'!$Z:$AA,2,0)</f>
        <v>Uzbekistan</v>
      </c>
    </row>
    <row r="81" spans="19:48" x14ac:dyDescent="0.15">
      <c r="S81" s="43" t="str">
        <f t="shared" si="13"/>
        <v>BDEFGHIL</v>
      </c>
      <c r="T81" s="93">
        <v>79</v>
      </c>
      <c r="U81" s="96"/>
      <c r="V81" s="96" t="s">
        <v>70</v>
      </c>
      <c r="W81" s="96"/>
      <c r="X81" s="96" t="s">
        <v>64</v>
      </c>
      <c r="Y81" s="96" t="s">
        <v>72</v>
      </c>
      <c r="Z81" s="96" t="s">
        <v>73</v>
      </c>
      <c r="AA81" s="96" t="s">
        <v>106</v>
      </c>
      <c r="AB81" s="96" t="s">
        <v>133</v>
      </c>
      <c r="AC81" s="96" t="s">
        <v>134</v>
      </c>
      <c r="AD81" s="96"/>
      <c r="AE81" s="96"/>
      <c r="AF81" s="96" t="s">
        <v>65</v>
      </c>
      <c r="AG81" s="97" t="s">
        <v>78</v>
      </c>
      <c r="AH81" s="97" t="s">
        <v>140</v>
      </c>
      <c r="AI81" s="97" t="s">
        <v>76</v>
      </c>
      <c r="AJ81" s="97" t="s">
        <v>75</v>
      </c>
      <c r="AK81" s="97" t="s">
        <v>139</v>
      </c>
      <c r="AL81" s="97" t="s">
        <v>79</v>
      </c>
      <c r="AM81" s="97" t="s">
        <v>141</v>
      </c>
      <c r="AN81" s="97" t="s">
        <v>138</v>
      </c>
      <c r="AO81" s="98" t="str">
        <f ca="1">VLOOKUP(AG81,'TACC Competition'!$Z:$AA,2,0)</f>
        <v>Cote d'Ivoire</v>
      </c>
      <c r="AP81" s="98" t="str">
        <f ca="1">VLOOKUP(AH81,'TACC Competition'!$Z:$AA,2,0)</f>
        <v>Egypt</v>
      </c>
      <c r="AQ81" s="98" t="str">
        <f ca="1">VLOOKUP(AI81,'TACC Competition'!$Z:$AA,2,0)</f>
        <v>Qatar</v>
      </c>
      <c r="AR81" s="98" t="str">
        <f ca="1">VLOOKUP(AJ81,'TACC Competition'!$Z:$AA,2,0)</f>
        <v>Turkiye</v>
      </c>
      <c r="AS81" s="98" t="str">
        <f ca="1">VLOOKUP(AK81,'TACC Competition'!$Z:$AA,2,0)</f>
        <v>Saudi Arabia</v>
      </c>
      <c r="AT81" s="98" t="str">
        <f ca="1">VLOOKUP(AL81,'TACC Competition'!$Z:$AA,2,0)</f>
        <v>Sweden</v>
      </c>
      <c r="AU81" s="98" t="str">
        <f ca="1">VLOOKUP(AM81,'TACC Competition'!$Z:$AA,2,0)</f>
        <v>Panama</v>
      </c>
      <c r="AV81" s="98" t="str">
        <f ca="1">VLOOKUP(AN81,'TACC Competition'!$Z:$AA,2,0)</f>
        <v>Norway</v>
      </c>
    </row>
    <row r="82" spans="19:48" x14ac:dyDescent="0.15">
      <c r="S82" s="43" t="str">
        <f t="shared" si="13"/>
        <v>BDEFGHIK</v>
      </c>
      <c r="T82" s="93">
        <v>80</v>
      </c>
      <c r="U82" s="96"/>
      <c r="V82" s="96" t="s">
        <v>70</v>
      </c>
      <c r="W82" s="96"/>
      <c r="X82" s="96" t="s">
        <v>64</v>
      </c>
      <c r="Y82" s="96" t="s">
        <v>72</v>
      </c>
      <c r="Z82" s="96" t="s">
        <v>73</v>
      </c>
      <c r="AA82" s="96" t="s">
        <v>106</v>
      </c>
      <c r="AB82" s="96" t="s">
        <v>133</v>
      </c>
      <c r="AC82" s="96" t="s">
        <v>134</v>
      </c>
      <c r="AD82" s="96"/>
      <c r="AE82" s="96" t="s">
        <v>136</v>
      </c>
      <c r="AF82" s="96"/>
      <c r="AG82" s="97" t="s">
        <v>78</v>
      </c>
      <c r="AH82" s="97" t="s">
        <v>140</v>
      </c>
      <c r="AI82" s="97" t="s">
        <v>76</v>
      </c>
      <c r="AJ82" s="97" t="s">
        <v>75</v>
      </c>
      <c r="AK82" s="97" t="s">
        <v>139</v>
      </c>
      <c r="AL82" s="97" t="s">
        <v>79</v>
      </c>
      <c r="AM82" s="97" t="s">
        <v>138</v>
      </c>
      <c r="AN82" s="97" t="s">
        <v>142</v>
      </c>
      <c r="AO82" s="98" t="str">
        <f ca="1">VLOOKUP(AG82,'TACC Competition'!$Z:$AA,2,0)</f>
        <v>Cote d'Ivoire</v>
      </c>
      <c r="AP82" s="98" t="str">
        <f ca="1">VLOOKUP(AH82,'TACC Competition'!$Z:$AA,2,0)</f>
        <v>Egypt</v>
      </c>
      <c r="AQ82" s="98" t="str">
        <f ca="1">VLOOKUP(AI82,'TACC Competition'!$Z:$AA,2,0)</f>
        <v>Qatar</v>
      </c>
      <c r="AR82" s="98" t="str">
        <f ca="1">VLOOKUP(AJ82,'TACC Competition'!$Z:$AA,2,0)</f>
        <v>Turkiye</v>
      </c>
      <c r="AS82" s="98" t="str">
        <f ca="1">VLOOKUP(AK82,'TACC Competition'!$Z:$AA,2,0)</f>
        <v>Saudi Arabia</v>
      </c>
      <c r="AT82" s="98" t="str">
        <f ca="1">VLOOKUP(AL82,'TACC Competition'!$Z:$AA,2,0)</f>
        <v>Sweden</v>
      </c>
      <c r="AU82" s="98" t="str">
        <f ca="1">VLOOKUP(AM82,'TACC Competition'!$Z:$AA,2,0)</f>
        <v>Norway</v>
      </c>
      <c r="AV82" s="98" t="str">
        <f ca="1">VLOOKUP(AN82,'TACC Competition'!$Z:$AA,2,0)</f>
        <v>Uzbekistan</v>
      </c>
    </row>
    <row r="83" spans="19:48" x14ac:dyDescent="0.15">
      <c r="S83" s="43" t="str">
        <f t="shared" si="13"/>
        <v>BDEFGHIJ</v>
      </c>
      <c r="T83" s="93">
        <v>81</v>
      </c>
      <c r="U83" s="96"/>
      <c r="V83" s="96" t="s">
        <v>70</v>
      </c>
      <c r="W83" s="96"/>
      <c r="X83" s="96" t="s">
        <v>64</v>
      </c>
      <c r="Y83" s="96" t="s">
        <v>72</v>
      </c>
      <c r="Z83" s="96" t="s">
        <v>73</v>
      </c>
      <c r="AA83" s="96" t="s">
        <v>106</v>
      </c>
      <c r="AB83" s="96" t="s">
        <v>133</v>
      </c>
      <c r="AC83" s="96" t="s">
        <v>134</v>
      </c>
      <c r="AD83" s="96" t="s">
        <v>135</v>
      </c>
      <c r="AE83" s="96"/>
      <c r="AF83" s="96"/>
      <c r="AG83" s="97" t="s">
        <v>139</v>
      </c>
      <c r="AH83" s="97" t="s">
        <v>140</v>
      </c>
      <c r="AI83" s="97" t="s">
        <v>76</v>
      </c>
      <c r="AJ83" s="97" t="s">
        <v>75</v>
      </c>
      <c r="AK83" s="97" t="s">
        <v>137</v>
      </c>
      <c r="AL83" s="97" t="s">
        <v>79</v>
      </c>
      <c r="AM83" s="97" t="s">
        <v>78</v>
      </c>
      <c r="AN83" s="97" t="s">
        <v>138</v>
      </c>
      <c r="AO83" s="98" t="str">
        <f ca="1">VLOOKUP(AG83,'TACC Competition'!$Z:$AA,2,0)</f>
        <v>Saudi Arabia</v>
      </c>
      <c r="AP83" s="98" t="str">
        <f ca="1">VLOOKUP(AH83,'TACC Competition'!$Z:$AA,2,0)</f>
        <v>Egypt</v>
      </c>
      <c r="AQ83" s="98" t="str">
        <f ca="1">VLOOKUP(AI83,'TACC Competition'!$Z:$AA,2,0)</f>
        <v>Qatar</v>
      </c>
      <c r="AR83" s="98" t="str">
        <f ca="1">VLOOKUP(AJ83,'TACC Competition'!$Z:$AA,2,0)</f>
        <v>Turkiye</v>
      </c>
      <c r="AS83" s="98" t="str">
        <f ca="1">VLOOKUP(AK83,'TACC Competition'!$Z:$AA,2,0)</f>
        <v>Algeria</v>
      </c>
      <c r="AT83" s="98" t="str">
        <f ca="1">VLOOKUP(AL83,'TACC Competition'!$Z:$AA,2,0)</f>
        <v>Sweden</v>
      </c>
      <c r="AU83" s="98" t="str">
        <f ca="1">VLOOKUP(AM83,'TACC Competition'!$Z:$AA,2,0)</f>
        <v>Cote d'Ivoire</v>
      </c>
      <c r="AV83" s="98" t="str">
        <f ca="1">VLOOKUP(AN83,'TACC Competition'!$Z:$AA,2,0)</f>
        <v>Norway</v>
      </c>
    </row>
    <row r="84" spans="19:48" x14ac:dyDescent="0.15">
      <c r="S84" s="43" t="str">
        <f t="shared" si="13"/>
        <v>BCGHIJKL</v>
      </c>
      <c r="T84" s="93">
        <v>82</v>
      </c>
      <c r="U84" s="96"/>
      <c r="V84" s="96" t="s">
        <v>70</v>
      </c>
      <c r="W84" s="96" t="s">
        <v>71</v>
      </c>
      <c r="X84" s="96"/>
      <c r="Y84" s="96"/>
      <c r="Z84" s="96"/>
      <c r="AA84" s="96" t="s">
        <v>106</v>
      </c>
      <c r="AB84" s="96" t="s">
        <v>133</v>
      </c>
      <c r="AC84" s="96" t="s">
        <v>134</v>
      </c>
      <c r="AD84" s="96" t="s">
        <v>135</v>
      </c>
      <c r="AE84" s="96" t="s">
        <v>136</v>
      </c>
      <c r="AF84" s="96" t="s">
        <v>65</v>
      </c>
      <c r="AG84" s="97" t="s">
        <v>139</v>
      </c>
      <c r="AH84" s="97" t="s">
        <v>137</v>
      </c>
      <c r="AI84" s="97" t="s">
        <v>76</v>
      </c>
      <c r="AJ84" s="97" t="s">
        <v>77</v>
      </c>
      <c r="AK84" s="97" t="s">
        <v>138</v>
      </c>
      <c r="AL84" s="97" t="s">
        <v>140</v>
      </c>
      <c r="AM84" s="97" t="s">
        <v>141</v>
      </c>
      <c r="AN84" s="97" t="s">
        <v>142</v>
      </c>
      <c r="AO84" s="98" t="str">
        <f ca="1">VLOOKUP(AG84,'TACC Competition'!$Z:$AA,2,0)</f>
        <v>Saudi Arabia</v>
      </c>
      <c r="AP84" s="98" t="str">
        <f ca="1">VLOOKUP(AH84,'TACC Competition'!$Z:$AA,2,0)</f>
        <v>Algeria</v>
      </c>
      <c r="AQ84" s="98" t="str">
        <f ca="1">VLOOKUP(AI84,'TACC Competition'!$Z:$AA,2,0)</f>
        <v>Qatar</v>
      </c>
      <c r="AR84" s="98" t="str">
        <f ca="1">VLOOKUP(AJ84,'TACC Competition'!$Z:$AA,2,0)</f>
        <v>Scotland</v>
      </c>
      <c r="AS84" s="98" t="str">
        <f ca="1">VLOOKUP(AK84,'TACC Competition'!$Z:$AA,2,0)</f>
        <v>Norway</v>
      </c>
      <c r="AT84" s="98" t="str">
        <f ca="1">VLOOKUP(AL84,'TACC Competition'!$Z:$AA,2,0)</f>
        <v>Egypt</v>
      </c>
      <c r="AU84" s="98" t="str">
        <f ca="1">VLOOKUP(AM84,'TACC Competition'!$Z:$AA,2,0)</f>
        <v>Panama</v>
      </c>
      <c r="AV84" s="98" t="str">
        <f ca="1">VLOOKUP(AN84,'TACC Competition'!$Z:$AA,2,0)</f>
        <v>Uzbekistan</v>
      </c>
    </row>
    <row r="85" spans="19:48" x14ac:dyDescent="0.15">
      <c r="S85" s="43" t="str">
        <f t="shared" si="13"/>
        <v>BCFHIJKL</v>
      </c>
      <c r="T85" s="93">
        <v>83</v>
      </c>
      <c r="U85" s="96"/>
      <c r="V85" s="96" t="s">
        <v>70</v>
      </c>
      <c r="W85" s="96" t="s">
        <v>71</v>
      </c>
      <c r="X85" s="96"/>
      <c r="Y85" s="96"/>
      <c r="Z85" s="96" t="s">
        <v>73</v>
      </c>
      <c r="AA85" s="96"/>
      <c r="AB85" s="96" t="s">
        <v>133</v>
      </c>
      <c r="AC85" s="96" t="s">
        <v>134</v>
      </c>
      <c r="AD85" s="96" t="s">
        <v>135</v>
      </c>
      <c r="AE85" s="96" t="s">
        <v>136</v>
      </c>
      <c r="AF85" s="96" t="s">
        <v>65</v>
      </c>
      <c r="AG85" s="97" t="s">
        <v>139</v>
      </c>
      <c r="AH85" s="97" t="s">
        <v>137</v>
      </c>
      <c r="AI85" s="97" t="s">
        <v>76</v>
      </c>
      <c r="AJ85" s="97" t="s">
        <v>77</v>
      </c>
      <c r="AK85" s="97" t="s">
        <v>138</v>
      </c>
      <c r="AL85" s="97" t="s">
        <v>79</v>
      </c>
      <c r="AM85" s="97" t="s">
        <v>141</v>
      </c>
      <c r="AN85" s="97" t="s">
        <v>142</v>
      </c>
      <c r="AO85" s="98" t="str">
        <f ca="1">VLOOKUP(AG85,'TACC Competition'!$Z:$AA,2,0)</f>
        <v>Saudi Arabia</v>
      </c>
      <c r="AP85" s="98" t="str">
        <f ca="1">VLOOKUP(AH85,'TACC Competition'!$Z:$AA,2,0)</f>
        <v>Algeria</v>
      </c>
      <c r="AQ85" s="98" t="str">
        <f ca="1">VLOOKUP(AI85,'TACC Competition'!$Z:$AA,2,0)</f>
        <v>Qatar</v>
      </c>
      <c r="AR85" s="98" t="str">
        <f ca="1">VLOOKUP(AJ85,'TACC Competition'!$Z:$AA,2,0)</f>
        <v>Scotland</v>
      </c>
      <c r="AS85" s="98" t="str">
        <f ca="1">VLOOKUP(AK85,'TACC Competition'!$Z:$AA,2,0)</f>
        <v>Norway</v>
      </c>
      <c r="AT85" s="98" t="str">
        <f ca="1">VLOOKUP(AL85,'TACC Competition'!$Z:$AA,2,0)</f>
        <v>Sweden</v>
      </c>
      <c r="AU85" s="98" t="str">
        <f ca="1">VLOOKUP(AM85,'TACC Competition'!$Z:$AA,2,0)</f>
        <v>Panama</v>
      </c>
      <c r="AV85" s="98" t="str">
        <f ca="1">VLOOKUP(AN85,'TACC Competition'!$Z:$AA,2,0)</f>
        <v>Uzbekistan</v>
      </c>
    </row>
    <row r="86" spans="19:48" x14ac:dyDescent="0.15">
      <c r="S86" s="43" t="str">
        <f t="shared" si="13"/>
        <v>BCFGIJKL</v>
      </c>
      <c r="T86" s="93">
        <v>84</v>
      </c>
      <c r="U86" s="96"/>
      <c r="V86" s="96" t="s">
        <v>70</v>
      </c>
      <c r="W86" s="96" t="s">
        <v>71</v>
      </c>
      <c r="X86" s="96"/>
      <c r="Y86" s="96"/>
      <c r="Z86" s="96" t="s">
        <v>73</v>
      </c>
      <c r="AA86" s="96" t="s">
        <v>106</v>
      </c>
      <c r="AB86" s="96"/>
      <c r="AC86" s="96" t="s">
        <v>134</v>
      </c>
      <c r="AD86" s="96" t="s">
        <v>135</v>
      </c>
      <c r="AE86" s="96" t="s">
        <v>136</v>
      </c>
      <c r="AF86" s="96" t="s">
        <v>65</v>
      </c>
      <c r="AG86" s="97" t="s">
        <v>138</v>
      </c>
      <c r="AH86" s="97" t="s">
        <v>140</v>
      </c>
      <c r="AI86" s="97" t="s">
        <v>76</v>
      </c>
      <c r="AJ86" s="97" t="s">
        <v>77</v>
      </c>
      <c r="AK86" s="97" t="s">
        <v>137</v>
      </c>
      <c r="AL86" s="97" t="s">
        <v>79</v>
      </c>
      <c r="AM86" s="97" t="s">
        <v>141</v>
      </c>
      <c r="AN86" s="97" t="s">
        <v>142</v>
      </c>
      <c r="AO86" s="98" t="str">
        <f ca="1">VLOOKUP(AG86,'TACC Competition'!$Z:$AA,2,0)</f>
        <v>Norway</v>
      </c>
      <c r="AP86" s="98" t="str">
        <f ca="1">VLOOKUP(AH86,'TACC Competition'!$Z:$AA,2,0)</f>
        <v>Egypt</v>
      </c>
      <c r="AQ86" s="98" t="str">
        <f ca="1">VLOOKUP(AI86,'TACC Competition'!$Z:$AA,2,0)</f>
        <v>Qatar</v>
      </c>
      <c r="AR86" s="98" t="str">
        <f ca="1">VLOOKUP(AJ86,'TACC Competition'!$Z:$AA,2,0)</f>
        <v>Scotland</v>
      </c>
      <c r="AS86" s="98" t="str">
        <f ca="1">VLOOKUP(AK86,'TACC Competition'!$Z:$AA,2,0)</f>
        <v>Algeria</v>
      </c>
      <c r="AT86" s="98" t="str">
        <f ca="1">VLOOKUP(AL86,'TACC Competition'!$Z:$AA,2,0)</f>
        <v>Sweden</v>
      </c>
      <c r="AU86" s="98" t="str">
        <f ca="1">VLOOKUP(AM86,'TACC Competition'!$Z:$AA,2,0)</f>
        <v>Panama</v>
      </c>
      <c r="AV86" s="98" t="str">
        <f ca="1">VLOOKUP(AN86,'TACC Competition'!$Z:$AA,2,0)</f>
        <v>Uzbekistan</v>
      </c>
    </row>
    <row r="87" spans="19:48" x14ac:dyDescent="0.15">
      <c r="S87" s="43" t="str">
        <f t="shared" si="13"/>
        <v>BCFGHJKL</v>
      </c>
      <c r="T87" s="93">
        <v>85</v>
      </c>
      <c r="U87" s="96"/>
      <c r="V87" s="96" t="s">
        <v>70</v>
      </c>
      <c r="W87" s="96" t="s">
        <v>71</v>
      </c>
      <c r="X87" s="96"/>
      <c r="Y87" s="96"/>
      <c r="Z87" s="96" t="s">
        <v>73</v>
      </c>
      <c r="AA87" s="96" t="s">
        <v>106</v>
      </c>
      <c r="AB87" s="96" t="s">
        <v>133</v>
      </c>
      <c r="AC87" s="96"/>
      <c r="AD87" s="96" t="s">
        <v>135</v>
      </c>
      <c r="AE87" s="96" t="s">
        <v>136</v>
      </c>
      <c r="AF87" s="96" t="s">
        <v>65</v>
      </c>
      <c r="AG87" s="97" t="s">
        <v>139</v>
      </c>
      <c r="AH87" s="97" t="s">
        <v>140</v>
      </c>
      <c r="AI87" s="97" t="s">
        <v>76</v>
      </c>
      <c r="AJ87" s="97" t="s">
        <v>77</v>
      </c>
      <c r="AK87" s="97" t="s">
        <v>137</v>
      </c>
      <c r="AL87" s="97" t="s">
        <v>79</v>
      </c>
      <c r="AM87" s="97" t="s">
        <v>141</v>
      </c>
      <c r="AN87" s="97" t="s">
        <v>142</v>
      </c>
      <c r="AO87" s="98" t="str">
        <f ca="1">VLOOKUP(AG87,'TACC Competition'!$Z:$AA,2,0)</f>
        <v>Saudi Arabia</v>
      </c>
      <c r="AP87" s="98" t="str">
        <f ca="1">VLOOKUP(AH87,'TACC Competition'!$Z:$AA,2,0)</f>
        <v>Egypt</v>
      </c>
      <c r="AQ87" s="98" t="str">
        <f ca="1">VLOOKUP(AI87,'TACC Competition'!$Z:$AA,2,0)</f>
        <v>Qatar</v>
      </c>
      <c r="AR87" s="98" t="str">
        <f ca="1">VLOOKUP(AJ87,'TACC Competition'!$Z:$AA,2,0)</f>
        <v>Scotland</v>
      </c>
      <c r="AS87" s="98" t="str">
        <f ca="1">VLOOKUP(AK87,'TACC Competition'!$Z:$AA,2,0)</f>
        <v>Algeria</v>
      </c>
      <c r="AT87" s="98" t="str">
        <f ca="1">VLOOKUP(AL87,'TACC Competition'!$Z:$AA,2,0)</f>
        <v>Sweden</v>
      </c>
      <c r="AU87" s="98" t="str">
        <f ca="1">VLOOKUP(AM87,'TACC Competition'!$Z:$AA,2,0)</f>
        <v>Panama</v>
      </c>
      <c r="AV87" s="98" t="str">
        <f ca="1">VLOOKUP(AN87,'TACC Competition'!$Z:$AA,2,0)</f>
        <v>Uzbekistan</v>
      </c>
    </row>
    <row r="88" spans="19:48" x14ac:dyDescent="0.15">
      <c r="S88" s="43" t="str">
        <f t="shared" si="13"/>
        <v>BCFGHIKL</v>
      </c>
      <c r="T88" s="93">
        <v>86</v>
      </c>
      <c r="U88" s="96"/>
      <c r="V88" s="96" t="s">
        <v>70</v>
      </c>
      <c r="W88" s="96" t="s">
        <v>71</v>
      </c>
      <c r="X88" s="96"/>
      <c r="Y88" s="96"/>
      <c r="Z88" s="96" t="s">
        <v>73</v>
      </c>
      <c r="AA88" s="96" t="s">
        <v>106</v>
      </c>
      <c r="AB88" s="96" t="s">
        <v>133</v>
      </c>
      <c r="AC88" s="96" t="s">
        <v>134</v>
      </c>
      <c r="AD88" s="96"/>
      <c r="AE88" s="96" t="s">
        <v>136</v>
      </c>
      <c r="AF88" s="96" t="s">
        <v>65</v>
      </c>
      <c r="AG88" s="97" t="s">
        <v>139</v>
      </c>
      <c r="AH88" s="97" t="s">
        <v>140</v>
      </c>
      <c r="AI88" s="97" t="s">
        <v>76</v>
      </c>
      <c r="AJ88" s="97" t="s">
        <v>77</v>
      </c>
      <c r="AK88" s="97" t="s">
        <v>138</v>
      </c>
      <c r="AL88" s="97" t="s">
        <v>79</v>
      </c>
      <c r="AM88" s="97" t="s">
        <v>141</v>
      </c>
      <c r="AN88" s="97" t="s">
        <v>142</v>
      </c>
      <c r="AO88" s="98" t="str">
        <f ca="1">VLOOKUP(AG88,'TACC Competition'!$Z:$AA,2,0)</f>
        <v>Saudi Arabia</v>
      </c>
      <c r="AP88" s="98" t="str">
        <f ca="1">VLOOKUP(AH88,'TACC Competition'!$Z:$AA,2,0)</f>
        <v>Egypt</v>
      </c>
      <c r="AQ88" s="98" t="str">
        <f ca="1">VLOOKUP(AI88,'TACC Competition'!$Z:$AA,2,0)</f>
        <v>Qatar</v>
      </c>
      <c r="AR88" s="98" t="str">
        <f ca="1">VLOOKUP(AJ88,'TACC Competition'!$Z:$AA,2,0)</f>
        <v>Scotland</v>
      </c>
      <c r="AS88" s="98" t="str">
        <f ca="1">VLOOKUP(AK88,'TACC Competition'!$Z:$AA,2,0)</f>
        <v>Norway</v>
      </c>
      <c r="AT88" s="98" t="str">
        <f ca="1">VLOOKUP(AL88,'TACC Competition'!$Z:$AA,2,0)</f>
        <v>Sweden</v>
      </c>
      <c r="AU88" s="98" t="str">
        <f ca="1">VLOOKUP(AM88,'TACC Competition'!$Z:$AA,2,0)</f>
        <v>Panama</v>
      </c>
      <c r="AV88" s="98" t="str">
        <f ca="1">VLOOKUP(AN88,'TACC Competition'!$Z:$AA,2,0)</f>
        <v>Uzbekistan</v>
      </c>
    </row>
    <row r="89" spans="19:48" x14ac:dyDescent="0.15">
      <c r="S89" s="43" t="str">
        <f t="shared" si="13"/>
        <v>BCFGHIJL</v>
      </c>
      <c r="T89" s="93">
        <v>87</v>
      </c>
      <c r="U89" s="96"/>
      <c r="V89" s="96" t="s">
        <v>70</v>
      </c>
      <c r="W89" s="96" t="s">
        <v>71</v>
      </c>
      <c r="X89" s="96"/>
      <c r="Y89" s="96"/>
      <c r="Z89" s="96" t="s">
        <v>73</v>
      </c>
      <c r="AA89" s="96" t="s">
        <v>106</v>
      </c>
      <c r="AB89" s="96" t="s">
        <v>133</v>
      </c>
      <c r="AC89" s="96" t="s">
        <v>134</v>
      </c>
      <c r="AD89" s="96" t="s">
        <v>135</v>
      </c>
      <c r="AE89" s="96"/>
      <c r="AF89" s="96" t="s">
        <v>65</v>
      </c>
      <c r="AG89" s="97" t="s">
        <v>139</v>
      </c>
      <c r="AH89" s="97" t="s">
        <v>140</v>
      </c>
      <c r="AI89" s="97" t="s">
        <v>76</v>
      </c>
      <c r="AJ89" s="97" t="s">
        <v>77</v>
      </c>
      <c r="AK89" s="97" t="s">
        <v>137</v>
      </c>
      <c r="AL89" s="97" t="s">
        <v>79</v>
      </c>
      <c r="AM89" s="97" t="s">
        <v>141</v>
      </c>
      <c r="AN89" s="97" t="s">
        <v>138</v>
      </c>
      <c r="AO89" s="98" t="str">
        <f ca="1">VLOOKUP(AG89,'TACC Competition'!$Z:$AA,2,0)</f>
        <v>Saudi Arabia</v>
      </c>
      <c r="AP89" s="98" t="str">
        <f ca="1">VLOOKUP(AH89,'TACC Competition'!$Z:$AA,2,0)</f>
        <v>Egypt</v>
      </c>
      <c r="AQ89" s="98" t="str">
        <f ca="1">VLOOKUP(AI89,'TACC Competition'!$Z:$AA,2,0)</f>
        <v>Qatar</v>
      </c>
      <c r="AR89" s="98" t="str">
        <f ca="1">VLOOKUP(AJ89,'TACC Competition'!$Z:$AA,2,0)</f>
        <v>Scotland</v>
      </c>
      <c r="AS89" s="98" t="str">
        <f ca="1">VLOOKUP(AK89,'TACC Competition'!$Z:$AA,2,0)</f>
        <v>Algeria</v>
      </c>
      <c r="AT89" s="98" t="str">
        <f ca="1">VLOOKUP(AL89,'TACC Competition'!$Z:$AA,2,0)</f>
        <v>Sweden</v>
      </c>
      <c r="AU89" s="98" t="str">
        <f ca="1">VLOOKUP(AM89,'TACC Competition'!$Z:$AA,2,0)</f>
        <v>Panama</v>
      </c>
      <c r="AV89" s="98" t="str">
        <f ca="1">VLOOKUP(AN89,'TACC Competition'!$Z:$AA,2,0)</f>
        <v>Norway</v>
      </c>
    </row>
    <row r="90" spans="19:48" x14ac:dyDescent="0.15">
      <c r="S90" s="43" t="str">
        <f t="shared" si="13"/>
        <v>BCFGHIJK</v>
      </c>
      <c r="T90" s="93">
        <v>88</v>
      </c>
      <c r="U90" s="96"/>
      <c r="V90" s="96" t="s">
        <v>70</v>
      </c>
      <c r="W90" s="96" t="s">
        <v>71</v>
      </c>
      <c r="X90" s="96"/>
      <c r="Y90" s="96"/>
      <c r="Z90" s="96" t="s">
        <v>73</v>
      </c>
      <c r="AA90" s="96" t="s">
        <v>106</v>
      </c>
      <c r="AB90" s="96" t="s">
        <v>133</v>
      </c>
      <c r="AC90" s="96" t="s">
        <v>134</v>
      </c>
      <c r="AD90" s="96" t="s">
        <v>135</v>
      </c>
      <c r="AE90" s="96" t="s">
        <v>136</v>
      </c>
      <c r="AF90" s="96"/>
      <c r="AG90" s="97" t="s">
        <v>139</v>
      </c>
      <c r="AH90" s="97" t="s">
        <v>140</v>
      </c>
      <c r="AI90" s="97" t="s">
        <v>76</v>
      </c>
      <c r="AJ90" s="97" t="s">
        <v>77</v>
      </c>
      <c r="AK90" s="97" t="s">
        <v>137</v>
      </c>
      <c r="AL90" s="97" t="s">
        <v>79</v>
      </c>
      <c r="AM90" s="97" t="s">
        <v>138</v>
      </c>
      <c r="AN90" s="97" t="s">
        <v>142</v>
      </c>
      <c r="AO90" s="98" t="str">
        <f ca="1">VLOOKUP(AG90,'TACC Competition'!$Z:$AA,2,0)</f>
        <v>Saudi Arabia</v>
      </c>
      <c r="AP90" s="98" t="str">
        <f ca="1">VLOOKUP(AH90,'TACC Competition'!$Z:$AA,2,0)</f>
        <v>Egypt</v>
      </c>
      <c r="AQ90" s="98" t="str">
        <f ca="1">VLOOKUP(AI90,'TACC Competition'!$Z:$AA,2,0)</f>
        <v>Qatar</v>
      </c>
      <c r="AR90" s="98" t="str">
        <f ca="1">VLOOKUP(AJ90,'TACC Competition'!$Z:$AA,2,0)</f>
        <v>Scotland</v>
      </c>
      <c r="AS90" s="98" t="str">
        <f ca="1">VLOOKUP(AK90,'TACC Competition'!$Z:$AA,2,0)</f>
        <v>Algeria</v>
      </c>
      <c r="AT90" s="98" t="str">
        <f ca="1">VLOOKUP(AL90,'TACC Competition'!$Z:$AA,2,0)</f>
        <v>Sweden</v>
      </c>
      <c r="AU90" s="98" t="str">
        <f ca="1">VLOOKUP(AM90,'TACC Competition'!$Z:$AA,2,0)</f>
        <v>Norway</v>
      </c>
      <c r="AV90" s="98" t="str">
        <f ca="1">VLOOKUP(AN90,'TACC Competition'!$Z:$AA,2,0)</f>
        <v>Uzbekistan</v>
      </c>
    </row>
    <row r="91" spans="19:48" x14ac:dyDescent="0.15">
      <c r="S91" s="43" t="str">
        <f t="shared" si="13"/>
        <v>BCEHIJKL</v>
      </c>
      <c r="T91" s="93">
        <v>89</v>
      </c>
      <c r="U91" s="96"/>
      <c r="V91" s="96" t="s">
        <v>70</v>
      </c>
      <c r="W91" s="96" t="s">
        <v>71</v>
      </c>
      <c r="X91" s="96"/>
      <c r="Y91" s="96" t="s">
        <v>72</v>
      </c>
      <c r="Z91" s="96"/>
      <c r="AA91" s="96"/>
      <c r="AB91" s="96" t="s">
        <v>133</v>
      </c>
      <c r="AC91" s="96" t="s">
        <v>134</v>
      </c>
      <c r="AD91" s="96" t="s">
        <v>135</v>
      </c>
      <c r="AE91" s="96" t="s">
        <v>136</v>
      </c>
      <c r="AF91" s="96" t="s">
        <v>65</v>
      </c>
      <c r="AG91" s="97" t="s">
        <v>78</v>
      </c>
      <c r="AH91" s="97" t="s">
        <v>137</v>
      </c>
      <c r="AI91" s="97" t="s">
        <v>76</v>
      </c>
      <c r="AJ91" s="97" t="s">
        <v>77</v>
      </c>
      <c r="AK91" s="97" t="s">
        <v>138</v>
      </c>
      <c r="AL91" s="97" t="s">
        <v>139</v>
      </c>
      <c r="AM91" s="97" t="s">
        <v>141</v>
      </c>
      <c r="AN91" s="97" t="s">
        <v>142</v>
      </c>
      <c r="AO91" s="98" t="str">
        <f ca="1">VLOOKUP(AG91,'TACC Competition'!$Z:$AA,2,0)</f>
        <v>Cote d'Ivoire</v>
      </c>
      <c r="AP91" s="98" t="str">
        <f ca="1">VLOOKUP(AH91,'TACC Competition'!$Z:$AA,2,0)</f>
        <v>Algeria</v>
      </c>
      <c r="AQ91" s="98" t="str">
        <f ca="1">VLOOKUP(AI91,'TACC Competition'!$Z:$AA,2,0)</f>
        <v>Qatar</v>
      </c>
      <c r="AR91" s="98" t="str">
        <f ca="1">VLOOKUP(AJ91,'TACC Competition'!$Z:$AA,2,0)</f>
        <v>Scotland</v>
      </c>
      <c r="AS91" s="98" t="str">
        <f ca="1">VLOOKUP(AK91,'TACC Competition'!$Z:$AA,2,0)</f>
        <v>Norway</v>
      </c>
      <c r="AT91" s="98" t="str">
        <f ca="1">VLOOKUP(AL91,'TACC Competition'!$Z:$AA,2,0)</f>
        <v>Saudi Arabia</v>
      </c>
      <c r="AU91" s="98" t="str">
        <f ca="1">VLOOKUP(AM91,'TACC Competition'!$Z:$AA,2,0)</f>
        <v>Panama</v>
      </c>
      <c r="AV91" s="98" t="str">
        <f ca="1">VLOOKUP(AN91,'TACC Competition'!$Z:$AA,2,0)</f>
        <v>Uzbekistan</v>
      </c>
    </row>
    <row r="92" spans="19:48" x14ac:dyDescent="0.15">
      <c r="S92" s="43" t="str">
        <f t="shared" si="13"/>
        <v>BCEGIJKL</v>
      </c>
      <c r="T92" s="93">
        <v>90</v>
      </c>
      <c r="U92" s="96"/>
      <c r="V92" s="96" t="s">
        <v>70</v>
      </c>
      <c r="W92" s="96" t="s">
        <v>71</v>
      </c>
      <c r="X92" s="96"/>
      <c r="Y92" s="96" t="s">
        <v>72</v>
      </c>
      <c r="Z92" s="96"/>
      <c r="AA92" s="96" t="s">
        <v>106</v>
      </c>
      <c r="AB92" s="96"/>
      <c r="AC92" s="96" t="s">
        <v>134</v>
      </c>
      <c r="AD92" s="96" t="s">
        <v>135</v>
      </c>
      <c r="AE92" s="96" t="s">
        <v>136</v>
      </c>
      <c r="AF92" s="96" t="s">
        <v>65</v>
      </c>
      <c r="AG92" s="97" t="s">
        <v>78</v>
      </c>
      <c r="AH92" s="97" t="s">
        <v>137</v>
      </c>
      <c r="AI92" s="97" t="s">
        <v>76</v>
      </c>
      <c r="AJ92" s="97" t="s">
        <v>77</v>
      </c>
      <c r="AK92" s="97" t="s">
        <v>138</v>
      </c>
      <c r="AL92" s="97" t="s">
        <v>140</v>
      </c>
      <c r="AM92" s="97" t="s">
        <v>141</v>
      </c>
      <c r="AN92" s="97" t="s">
        <v>142</v>
      </c>
      <c r="AO92" s="98" t="str">
        <f ca="1">VLOOKUP(AG92,'TACC Competition'!$Z:$AA,2,0)</f>
        <v>Cote d'Ivoire</v>
      </c>
      <c r="AP92" s="98" t="str">
        <f ca="1">VLOOKUP(AH92,'TACC Competition'!$Z:$AA,2,0)</f>
        <v>Algeria</v>
      </c>
      <c r="AQ92" s="98" t="str">
        <f ca="1">VLOOKUP(AI92,'TACC Competition'!$Z:$AA,2,0)</f>
        <v>Qatar</v>
      </c>
      <c r="AR92" s="98" t="str">
        <f ca="1">VLOOKUP(AJ92,'TACC Competition'!$Z:$AA,2,0)</f>
        <v>Scotland</v>
      </c>
      <c r="AS92" s="98" t="str">
        <f ca="1">VLOOKUP(AK92,'TACC Competition'!$Z:$AA,2,0)</f>
        <v>Norway</v>
      </c>
      <c r="AT92" s="98" t="str">
        <f ca="1">VLOOKUP(AL92,'TACC Competition'!$Z:$AA,2,0)</f>
        <v>Egypt</v>
      </c>
      <c r="AU92" s="98" t="str">
        <f ca="1">VLOOKUP(AM92,'TACC Competition'!$Z:$AA,2,0)</f>
        <v>Panama</v>
      </c>
      <c r="AV92" s="98" t="str">
        <f ca="1">VLOOKUP(AN92,'TACC Competition'!$Z:$AA,2,0)</f>
        <v>Uzbekistan</v>
      </c>
    </row>
    <row r="93" spans="19:48" x14ac:dyDescent="0.15">
      <c r="S93" s="43" t="str">
        <f t="shared" si="13"/>
        <v>BCEGHJKL</v>
      </c>
      <c r="T93" s="93">
        <v>91</v>
      </c>
      <c r="U93" s="96"/>
      <c r="V93" s="96" t="s">
        <v>70</v>
      </c>
      <c r="W93" s="96" t="s">
        <v>71</v>
      </c>
      <c r="X93" s="96"/>
      <c r="Y93" s="96" t="s">
        <v>72</v>
      </c>
      <c r="Z93" s="96"/>
      <c r="AA93" s="96" t="s">
        <v>106</v>
      </c>
      <c r="AB93" s="96" t="s">
        <v>133</v>
      </c>
      <c r="AC93" s="96"/>
      <c r="AD93" s="96" t="s">
        <v>135</v>
      </c>
      <c r="AE93" s="96" t="s">
        <v>136</v>
      </c>
      <c r="AF93" s="96" t="s">
        <v>65</v>
      </c>
      <c r="AG93" s="97" t="s">
        <v>78</v>
      </c>
      <c r="AH93" s="97" t="s">
        <v>137</v>
      </c>
      <c r="AI93" s="97" t="s">
        <v>76</v>
      </c>
      <c r="AJ93" s="97" t="s">
        <v>77</v>
      </c>
      <c r="AK93" s="97" t="s">
        <v>139</v>
      </c>
      <c r="AL93" s="97" t="s">
        <v>140</v>
      </c>
      <c r="AM93" s="97" t="s">
        <v>141</v>
      </c>
      <c r="AN93" s="97" t="s">
        <v>142</v>
      </c>
      <c r="AO93" s="98" t="str">
        <f ca="1">VLOOKUP(AG93,'TACC Competition'!$Z:$AA,2,0)</f>
        <v>Cote d'Ivoire</v>
      </c>
      <c r="AP93" s="98" t="str">
        <f ca="1">VLOOKUP(AH93,'TACC Competition'!$Z:$AA,2,0)</f>
        <v>Algeria</v>
      </c>
      <c r="AQ93" s="98" t="str">
        <f ca="1">VLOOKUP(AI93,'TACC Competition'!$Z:$AA,2,0)</f>
        <v>Qatar</v>
      </c>
      <c r="AR93" s="98" t="str">
        <f ca="1">VLOOKUP(AJ93,'TACC Competition'!$Z:$AA,2,0)</f>
        <v>Scotland</v>
      </c>
      <c r="AS93" s="98" t="str">
        <f ca="1">VLOOKUP(AK93,'TACC Competition'!$Z:$AA,2,0)</f>
        <v>Saudi Arabia</v>
      </c>
      <c r="AT93" s="98" t="str">
        <f ca="1">VLOOKUP(AL93,'TACC Competition'!$Z:$AA,2,0)</f>
        <v>Egypt</v>
      </c>
      <c r="AU93" s="98" t="str">
        <f ca="1">VLOOKUP(AM93,'TACC Competition'!$Z:$AA,2,0)</f>
        <v>Panama</v>
      </c>
      <c r="AV93" s="98" t="str">
        <f ca="1">VLOOKUP(AN93,'TACC Competition'!$Z:$AA,2,0)</f>
        <v>Uzbekistan</v>
      </c>
    </row>
    <row r="94" spans="19:48" x14ac:dyDescent="0.15">
      <c r="S94" s="43" t="str">
        <f t="shared" si="13"/>
        <v>BCEGHIKL</v>
      </c>
      <c r="T94" s="93">
        <v>92</v>
      </c>
      <c r="U94" s="96"/>
      <c r="V94" s="96" t="s">
        <v>70</v>
      </c>
      <c r="W94" s="96" t="s">
        <v>71</v>
      </c>
      <c r="X94" s="96"/>
      <c r="Y94" s="96" t="s">
        <v>72</v>
      </c>
      <c r="Z94" s="96"/>
      <c r="AA94" s="96" t="s">
        <v>106</v>
      </c>
      <c r="AB94" s="96" t="s">
        <v>133</v>
      </c>
      <c r="AC94" s="96" t="s">
        <v>134</v>
      </c>
      <c r="AD94" s="96"/>
      <c r="AE94" s="96" t="s">
        <v>136</v>
      </c>
      <c r="AF94" s="96" t="s">
        <v>65</v>
      </c>
      <c r="AG94" s="97" t="s">
        <v>78</v>
      </c>
      <c r="AH94" s="97" t="s">
        <v>140</v>
      </c>
      <c r="AI94" s="97" t="s">
        <v>76</v>
      </c>
      <c r="AJ94" s="97" t="s">
        <v>77</v>
      </c>
      <c r="AK94" s="97" t="s">
        <v>138</v>
      </c>
      <c r="AL94" s="97" t="s">
        <v>139</v>
      </c>
      <c r="AM94" s="97" t="s">
        <v>141</v>
      </c>
      <c r="AN94" s="97" t="s">
        <v>142</v>
      </c>
      <c r="AO94" s="98" t="str">
        <f ca="1">VLOOKUP(AG94,'TACC Competition'!$Z:$AA,2,0)</f>
        <v>Cote d'Ivoire</v>
      </c>
      <c r="AP94" s="98" t="str">
        <f ca="1">VLOOKUP(AH94,'TACC Competition'!$Z:$AA,2,0)</f>
        <v>Egypt</v>
      </c>
      <c r="AQ94" s="98" t="str">
        <f ca="1">VLOOKUP(AI94,'TACC Competition'!$Z:$AA,2,0)</f>
        <v>Qatar</v>
      </c>
      <c r="AR94" s="98" t="str">
        <f ca="1">VLOOKUP(AJ94,'TACC Competition'!$Z:$AA,2,0)</f>
        <v>Scotland</v>
      </c>
      <c r="AS94" s="98" t="str">
        <f ca="1">VLOOKUP(AK94,'TACC Competition'!$Z:$AA,2,0)</f>
        <v>Norway</v>
      </c>
      <c r="AT94" s="98" t="str">
        <f ca="1">VLOOKUP(AL94,'TACC Competition'!$Z:$AA,2,0)</f>
        <v>Saudi Arabia</v>
      </c>
      <c r="AU94" s="98" t="str">
        <f ca="1">VLOOKUP(AM94,'TACC Competition'!$Z:$AA,2,0)</f>
        <v>Panama</v>
      </c>
      <c r="AV94" s="98" t="str">
        <f ca="1">VLOOKUP(AN94,'TACC Competition'!$Z:$AA,2,0)</f>
        <v>Uzbekistan</v>
      </c>
    </row>
    <row r="95" spans="19:48" x14ac:dyDescent="0.15">
      <c r="S95" s="43" t="str">
        <f t="shared" si="13"/>
        <v>BCEGHIJL</v>
      </c>
      <c r="T95" s="93">
        <v>93</v>
      </c>
      <c r="U95" s="96"/>
      <c r="V95" s="96" t="s">
        <v>70</v>
      </c>
      <c r="W95" s="96" t="s">
        <v>71</v>
      </c>
      <c r="X95" s="96"/>
      <c r="Y95" s="96" t="s">
        <v>72</v>
      </c>
      <c r="Z95" s="96"/>
      <c r="AA95" s="96" t="s">
        <v>106</v>
      </c>
      <c r="AB95" s="96" t="s">
        <v>133</v>
      </c>
      <c r="AC95" s="96" t="s">
        <v>134</v>
      </c>
      <c r="AD95" s="96" t="s">
        <v>135</v>
      </c>
      <c r="AE95" s="96"/>
      <c r="AF95" s="96" t="s">
        <v>65</v>
      </c>
      <c r="AG95" s="97" t="s">
        <v>78</v>
      </c>
      <c r="AH95" s="97" t="s">
        <v>137</v>
      </c>
      <c r="AI95" s="97" t="s">
        <v>76</v>
      </c>
      <c r="AJ95" s="97" t="s">
        <v>77</v>
      </c>
      <c r="AK95" s="97" t="s">
        <v>139</v>
      </c>
      <c r="AL95" s="97" t="s">
        <v>140</v>
      </c>
      <c r="AM95" s="97" t="s">
        <v>141</v>
      </c>
      <c r="AN95" s="97" t="s">
        <v>138</v>
      </c>
      <c r="AO95" s="98" t="str">
        <f ca="1">VLOOKUP(AG95,'TACC Competition'!$Z:$AA,2,0)</f>
        <v>Cote d'Ivoire</v>
      </c>
      <c r="AP95" s="98" t="str">
        <f ca="1">VLOOKUP(AH95,'TACC Competition'!$Z:$AA,2,0)</f>
        <v>Algeria</v>
      </c>
      <c r="AQ95" s="98" t="str">
        <f ca="1">VLOOKUP(AI95,'TACC Competition'!$Z:$AA,2,0)</f>
        <v>Qatar</v>
      </c>
      <c r="AR95" s="98" t="str">
        <f ca="1">VLOOKUP(AJ95,'TACC Competition'!$Z:$AA,2,0)</f>
        <v>Scotland</v>
      </c>
      <c r="AS95" s="98" t="str">
        <f ca="1">VLOOKUP(AK95,'TACC Competition'!$Z:$AA,2,0)</f>
        <v>Saudi Arabia</v>
      </c>
      <c r="AT95" s="98" t="str">
        <f ca="1">VLOOKUP(AL95,'TACC Competition'!$Z:$AA,2,0)</f>
        <v>Egypt</v>
      </c>
      <c r="AU95" s="98" t="str">
        <f ca="1">VLOOKUP(AM95,'TACC Competition'!$Z:$AA,2,0)</f>
        <v>Panama</v>
      </c>
      <c r="AV95" s="98" t="str">
        <f ca="1">VLOOKUP(AN95,'TACC Competition'!$Z:$AA,2,0)</f>
        <v>Norway</v>
      </c>
    </row>
    <row r="96" spans="19:48" x14ac:dyDescent="0.15">
      <c r="S96" s="43" t="str">
        <f t="shared" si="13"/>
        <v>BCEGHIJK</v>
      </c>
      <c r="T96" s="93">
        <v>94</v>
      </c>
      <c r="U96" s="96"/>
      <c r="V96" s="96" t="s">
        <v>70</v>
      </c>
      <c r="W96" s="96" t="s">
        <v>71</v>
      </c>
      <c r="X96" s="96"/>
      <c r="Y96" s="96" t="s">
        <v>72</v>
      </c>
      <c r="Z96" s="96"/>
      <c r="AA96" s="96" t="s">
        <v>106</v>
      </c>
      <c r="AB96" s="96" t="s">
        <v>133</v>
      </c>
      <c r="AC96" s="96" t="s">
        <v>134</v>
      </c>
      <c r="AD96" s="96" t="s">
        <v>135</v>
      </c>
      <c r="AE96" s="96" t="s">
        <v>136</v>
      </c>
      <c r="AF96" s="96"/>
      <c r="AG96" s="97" t="s">
        <v>78</v>
      </c>
      <c r="AH96" s="97" t="s">
        <v>137</v>
      </c>
      <c r="AI96" s="97" t="s">
        <v>76</v>
      </c>
      <c r="AJ96" s="97" t="s">
        <v>77</v>
      </c>
      <c r="AK96" s="97" t="s">
        <v>139</v>
      </c>
      <c r="AL96" s="97" t="s">
        <v>140</v>
      </c>
      <c r="AM96" s="97" t="s">
        <v>138</v>
      </c>
      <c r="AN96" s="97" t="s">
        <v>142</v>
      </c>
      <c r="AO96" s="98" t="str">
        <f ca="1">VLOOKUP(AG96,'TACC Competition'!$Z:$AA,2,0)</f>
        <v>Cote d'Ivoire</v>
      </c>
      <c r="AP96" s="98" t="str">
        <f ca="1">VLOOKUP(AH96,'TACC Competition'!$Z:$AA,2,0)</f>
        <v>Algeria</v>
      </c>
      <c r="AQ96" s="98" t="str">
        <f ca="1">VLOOKUP(AI96,'TACC Competition'!$Z:$AA,2,0)</f>
        <v>Qatar</v>
      </c>
      <c r="AR96" s="98" t="str">
        <f ca="1">VLOOKUP(AJ96,'TACC Competition'!$Z:$AA,2,0)</f>
        <v>Scotland</v>
      </c>
      <c r="AS96" s="98" t="str">
        <f ca="1">VLOOKUP(AK96,'TACC Competition'!$Z:$AA,2,0)</f>
        <v>Saudi Arabia</v>
      </c>
      <c r="AT96" s="98" t="str">
        <f ca="1">VLOOKUP(AL96,'TACC Competition'!$Z:$AA,2,0)</f>
        <v>Egypt</v>
      </c>
      <c r="AU96" s="98" t="str">
        <f ca="1">VLOOKUP(AM96,'TACC Competition'!$Z:$AA,2,0)</f>
        <v>Norway</v>
      </c>
      <c r="AV96" s="98" t="str">
        <f ca="1">VLOOKUP(AN96,'TACC Competition'!$Z:$AA,2,0)</f>
        <v>Uzbekistan</v>
      </c>
    </row>
    <row r="97" spans="19:48" x14ac:dyDescent="0.15">
      <c r="S97" s="43" t="str">
        <f t="shared" si="13"/>
        <v>BCEFIJKL</v>
      </c>
      <c r="T97" s="93">
        <v>95</v>
      </c>
      <c r="U97" s="96"/>
      <c r="V97" s="96" t="s">
        <v>70</v>
      </c>
      <c r="W97" s="96" t="s">
        <v>71</v>
      </c>
      <c r="X97" s="96"/>
      <c r="Y97" s="96" t="s">
        <v>72</v>
      </c>
      <c r="Z97" s="96" t="s">
        <v>73</v>
      </c>
      <c r="AA97" s="96"/>
      <c r="AB97" s="96"/>
      <c r="AC97" s="96" t="s">
        <v>134</v>
      </c>
      <c r="AD97" s="96" t="s">
        <v>135</v>
      </c>
      <c r="AE97" s="96" t="s">
        <v>136</v>
      </c>
      <c r="AF97" s="96" t="s">
        <v>65</v>
      </c>
      <c r="AG97" s="97" t="s">
        <v>78</v>
      </c>
      <c r="AH97" s="97" t="s">
        <v>137</v>
      </c>
      <c r="AI97" s="97" t="s">
        <v>76</v>
      </c>
      <c r="AJ97" s="97" t="s">
        <v>77</v>
      </c>
      <c r="AK97" s="97" t="s">
        <v>138</v>
      </c>
      <c r="AL97" s="97" t="s">
        <v>79</v>
      </c>
      <c r="AM97" s="97" t="s">
        <v>141</v>
      </c>
      <c r="AN97" s="97" t="s">
        <v>142</v>
      </c>
      <c r="AO97" s="98" t="str">
        <f ca="1">VLOOKUP(AG97,'TACC Competition'!$Z:$AA,2,0)</f>
        <v>Cote d'Ivoire</v>
      </c>
      <c r="AP97" s="98" t="str">
        <f ca="1">VLOOKUP(AH97,'TACC Competition'!$Z:$AA,2,0)</f>
        <v>Algeria</v>
      </c>
      <c r="AQ97" s="98" t="str">
        <f ca="1">VLOOKUP(AI97,'TACC Competition'!$Z:$AA,2,0)</f>
        <v>Qatar</v>
      </c>
      <c r="AR97" s="98" t="str">
        <f ca="1">VLOOKUP(AJ97,'TACC Competition'!$Z:$AA,2,0)</f>
        <v>Scotland</v>
      </c>
      <c r="AS97" s="98" t="str">
        <f ca="1">VLOOKUP(AK97,'TACC Competition'!$Z:$AA,2,0)</f>
        <v>Norway</v>
      </c>
      <c r="AT97" s="98" t="str">
        <f ca="1">VLOOKUP(AL97,'TACC Competition'!$Z:$AA,2,0)</f>
        <v>Sweden</v>
      </c>
      <c r="AU97" s="98" t="str">
        <f ca="1">VLOOKUP(AM97,'TACC Competition'!$Z:$AA,2,0)</f>
        <v>Panama</v>
      </c>
      <c r="AV97" s="98" t="str">
        <f ca="1">VLOOKUP(AN97,'TACC Competition'!$Z:$AA,2,0)</f>
        <v>Uzbekistan</v>
      </c>
    </row>
    <row r="98" spans="19:48" x14ac:dyDescent="0.15">
      <c r="S98" s="43" t="str">
        <f t="shared" si="13"/>
        <v>BCEFHJKL</v>
      </c>
      <c r="T98" s="93">
        <v>96</v>
      </c>
      <c r="U98" s="96"/>
      <c r="V98" s="96" t="s">
        <v>70</v>
      </c>
      <c r="W98" s="96" t="s">
        <v>71</v>
      </c>
      <c r="X98" s="96"/>
      <c r="Y98" s="96" t="s">
        <v>72</v>
      </c>
      <c r="Z98" s="96" t="s">
        <v>73</v>
      </c>
      <c r="AA98" s="96"/>
      <c r="AB98" s="96" t="s">
        <v>133</v>
      </c>
      <c r="AC98" s="96"/>
      <c r="AD98" s="96" t="s">
        <v>135</v>
      </c>
      <c r="AE98" s="96" t="s">
        <v>136</v>
      </c>
      <c r="AF98" s="96" t="s">
        <v>65</v>
      </c>
      <c r="AG98" s="97" t="s">
        <v>78</v>
      </c>
      <c r="AH98" s="97" t="s">
        <v>137</v>
      </c>
      <c r="AI98" s="97" t="s">
        <v>76</v>
      </c>
      <c r="AJ98" s="97" t="s">
        <v>77</v>
      </c>
      <c r="AK98" s="97" t="s">
        <v>139</v>
      </c>
      <c r="AL98" s="97" t="s">
        <v>79</v>
      </c>
      <c r="AM98" s="97" t="s">
        <v>141</v>
      </c>
      <c r="AN98" s="97" t="s">
        <v>142</v>
      </c>
      <c r="AO98" s="98" t="str">
        <f ca="1">VLOOKUP(AG98,'TACC Competition'!$Z:$AA,2,0)</f>
        <v>Cote d'Ivoire</v>
      </c>
      <c r="AP98" s="98" t="str">
        <f ca="1">VLOOKUP(AH98,'TACC Competition'!$Z:$AA,2,0)</f>
        <v>Algeria</v>
      </c>
      <c r="AQ98" s="98" t="str">
        <f ca="1">VLOOKUP(AI98,'TACC Competition'!$Z:$AA,2,0)</f>
        <v>Qatar</v>
      </c>
      <c r="AR98" s="98" t="str">
        <f ca="1">VLOOKUP(AJ98,'TACC Competition'!$Z:$AA,2,0)</f>
        <v>Scotland</v>
      </c>
      <c r="AS98" s="98" t="str">
        <f ca="1">VLOOKUP(AK98,'TACC Competition'!$Z:$AA,2,0)</f>
        <v>Saudi Arabia</v>
      </c>
      <c r="AT98" s="98" t="str">
        <f ca="1">VLOOKUP(AL98,'TACC Competition'!$Z:$AA,2,0)</f>
        <v>Sweden</v>
      </c>
      <c r="AU98" s="98" t="str">
        <f ca="1">VLOOKUP(AM98,'TACC Competition'!$Z:$AA,2,0)</f>
        <v>Panama</v>
      </c>
      <c r="AV98" s="98" t="str">
        <f ca="1">VLOOKUP(AN98,'TACC Competition'!$Z:$AA,2,0)</f>
        <v>Uzbekistan</v>
      </c>
    </row>
    <row r="99" spans="19:48" x14ac:dyDescent="0.15">
      <c r="S99" s="43" t="str">
        <f t="shared" si="13"/>
        <v>BCEFHIKL</v>
      </c>
      <c r="T99" s="93">
        <v>97</v>
      </c>
      <c r="U99" s="96"/>
      <c r="V99" s="96" t="s">
        <v>70</v>
      </c>
      <c r="W99" s="96" t="s">
        <v>71</v>
      </c>
      <c r="X99" s="96"/>
      <c r="Y99" s="96" t="s">
        <v>72</v>
      </c>
      <c r="Z99" s="96" t="s">
        <v>73</v>
      </c>
      <c r="AA99" s="96"/>
      <c r="AB99" s="96" t="s">
        <v>133</v>
      </c>
      <c r="AC99" s="96" t="s">
        <v>134</v>
      </c>
      <c r="AD99" s="96"/>
      <c r="AE99" s="96" t="s">
        <v>136</v>
      </c>
      <c r="AF99" s="96" t="s">
        <v>65</v>
      </c>
      <c r="AG99" s="97" t="s">
        <v>78</v>
      </c>
      <c r="AH99" s="97" t="s">
        <v>138</v>
      </c>
      <c r="AI99" s="97" t="s">
        <v>76</v>
      </c>
      <c r="AJ99" s="97" t="s">
        <v>77</v>
      </c>
      <c r="AK99" s="97" t="s">
        <v>139</v>
      </c>
      <c r="AL99" s="97" t="s">
        <v>79</v>
      </c>
      <c r="AM99" s="97" t="s">
        <v>141</v>
      </c>
      <c r="AN99" s="97" t="s">
        <v>142</v>
      </c>
      <c r="AO99" s="98" t="str">
        <f ca="1">VLOOKUP(AG99,'TACC Competition'!$Z:$AA,2,0)</f>
        <v>Cote d'Ivoire</v>
      </c>
      <c r="AP99" s="98" t="str">
        <f ca="1">VLOOKUP(AH99,'TACC Competition'!$Z:$AA,2,0)</f>
        <v>Norway</v>
      </c>
      <c r="AQ99" s="98" t="str">
        <f ca="1">VLOOKUP(AI99,'TACC Competition'!$Z:$AA,2,0)</f>
        <v>Qatar</v>
      </c>
      <c r="AR99" s="98" t="str">
        <f ca="1">VLOOKUP(AJ99,'TACC Competition'!$Z:$AA,2,0)</f>
        <v>Scotland</v>
      </c>
      <c r="AS99" s="98" t="str">
        <f ca="1">VLOOKUP(AK99,'TACC Competition'!$Z:$AA,2,0)</f>
        <v>Saudi Arabia</v>
      </c>
      <c r="AT99" s="98" t="str">
        <f ca="1">VLOOKUP(AL99,'TACC Competition'!$Z:$AA,2,0)</f>
        <v>Sweden</v>
      </c>
      <c r="AU99" s="98" t="str">
        <f ca="1">VLOOKUP(AM99,'TACC Competition'!$Z:$AA,2,0)</f>
        <v>Panama</v>
      </c>
      <c r="AV99" s="98" t="str">
        <f ca="1">VLOOKUP(AN99,'TACC Competition'!$Z:$AA,2,0)</f>
        <v>Uzbekistan</v>
      </c>
    </row>
    <row r="100" spans="19:48" x14ac:dyDescent="0.15">
      <c r="S100" s="43" t="str">
        <f t="shared" si="13"/>
        <v>BCEFHIJL</v>
      </c>
      <c r="T100" s="93">
        <v>98</v>
      </c>
      <c r="U100" s="96"/>
      <c r="V100" s="96" t="s">
        <v>70</v>
      </c>
      <c r="W100" s="96" t="s">
        <v>71</v>
      </c>
      <c r="X100" s="96"/>
      <c r="Y100" s="96" t="s">
        <v>72</v>
      </c>
      <c r="Z100" s="96" t="s">
        <v>73</v>
      </c>
      <c r="AA100" s="96"/>
      <c r="AB100" s="96" t="s">
        <v>133</v>
      </c>
      <c r="AC100" s="96" t="s">
        <v>134</v>
      </c>
      <c r="AD100" s="96" t="s">
        <v>135</v>
      </c>
      <c r="AE100" s="96"/>
      <c r="AF100" s="96" t="s">
        <v>65</v>
      </c>
      <c r="AG100" s="97" t="s">
        <v>78</v>
      </c>
      <c r="AH100" s="97" t="s">
        <v>137</v>
      </c>
      <c r="AI100" s="97" t="s">
        <v>76</v>
      </c>
      <c r="AJ100" s="97" t="s">
        <v>77</v>
      </c>
      <c r="AK100" s="97" t="s">
        <v>139</v>
      </c>
      <c r="AL100" s="97" t="s">
        <v>79</v>
      </c>
      <c r="AM100" s="97" t="s">
        <v>141</v>
      </c>
      <c r="AN100" s="97" t="s">
        <v>138</v>
      </c>
      <c r="AO100" s="98" t="str">
        <f ca="1">VLOOKUP(AG100,'TACC Competition'!$Z:$AA,2,0)</f>
        <v>Cote d'Ivoire</v>
      </c>
      <c r="AP100" s="98" t="str">
        <f ca="1">VLOOKUP(AH100,'TACC Competition'!$Z:$AA,2,0)</f>
        <v>Algeria</v>
      </c>
      <c r="AQ100" s="98" t="str">
        <f ca="1">VLOOKUP(AI100,'TACC Competition'!$Z:$AA,2,0)</f>
        <v>Qatar</v>
      </c>
      <c r="AR100" s="98" t="str">
        <f ca="1">VLOOKUP(AJ100,'TACC Competition'!$Z:$AA,2,0)</f>
        <v>Scotland</v>
      </c>
      <c r="AS100" s="98" t="str">
        <f ca="1">VLOOKUP(AK100,'TACC Competition'!$Z:$AA,2,0)</f>
        <v>Saudi Arabia</v>
      </c>
      <c r="AT100" s="98" t="str">
        <f ca="1">VLOOKUP(AL100,'TACC Competition'!$Z:$AA,2,0)</f>
        <v>Sweden</v>
      </c>
      <c r="AU100" s="98" t="str">
        <f ca="1">VLOOKUP(AM100,'TACC Competition'!$Z:$AA,2,0)</f>
        <v>Panama</v>
      </c>
      <c r="AV100" s="98" t="str">
        <f ca="1">VLOOKUP(AN100,'TACC Competition'!$Z:$AA,2,0)</f>
        <v>Norway</v>
      </c>
    </row>
    <row r="101" spans="19:48" x14ac:dyDescent="0.15">
      <c r="S101" s="43" t="str">
        <f t="shared" si="13"/>
        <v>BCEFHIJK</v>
      </c>
      <c r="T101" s="93">
        <v>99</v>
      </c>
      <c r="U101" s="96"/>
      <c r="V101" s="96" t="s">
        <v>70</v>
      </c>
      <c r="W101" s="96" t="s">
        <v>71</v>
      </c>
      <c r="X101" s="96"/>
      <c r="Y101" s="96" t="s">
        <v>72</v>
      </c>
      <c r="Z101" s="96" t="s">
        <v>73</v>
      </c>
      <c r="AA101" s="96"/>
      <c r="AB101" s="96" t="s">
        <v>133</v>
      </c>
      <c r="AC101" s="96" t="s">
        <v>134</v>
      </c>
      <c r="AD101" s="96" t="s">
        <v>135</v>
      </c>
      <c r="AE101" s="96" t="s">
        <v>136</v>
      </c>
      <c r="AF101" s="96"/>
      <c r="AG101" s="97" t="s">
        <v>78</v>
      </c>
      <c r="AH101" s="97" t="s">
        <v>137</v>
      </c>
      <c r="AI101" s="97" t="s">
        <v>76</v>
      </c>
      <c r="AJ101" s="97" t="s">
        <v>77</v>
      </c>
      <c r="AK101" s="97" t="s">
        <v>139</v>
      </c>
      <c r="AL101" s="97" t="s">
        <v>79</v>
      </c>
      <c r="AM101" s="97" t="s">
        <v>138</v>
      </c>
      <c r="AN101" s="97" t="s">
        <v>142</v>
      </c>
      <c r="AO101" s="98" t="str">
        <f ca="1">VLOOKUP(AG101,'TACC Competition'!$Z:$AA,2,0)</f>
        <v>Cote d'Ivoire</v>
      </c>
      <c r="AP101" s="98" t="str">
        <f ca="1">VLOOKUP(AH101,'TACC Competition'!$Z:$AA,2,0)</f>
        <v>Algeria</v>
      </c>
      <c r="AQ101" s="98" t="str">
        <f ca="1">VLOOKUP(AI101,'TACC Competition'!$Z:$AA,2,0)</f>
        <v>Qatar</v>
      </c>
      <c r="AR101" s="98" t="str">
        <f ca="1">VLOOKUP(AJ101,'TACC Competition'!$Z:$AA,2,0)</f>
        <v>Scotland</v>
      </c>
      <c r="AS101" s="98" t="str">
        <f ca="1">VLOOKUP(AK101,'TACC Competition'!$Z:$AA,2,0)</f>
        <v>Saudi Arabia</v>
      </c>
      <c r="AT101" s="98" t="str">
        <f ca="1">VLOOKUP(AL101,'TACC Competition'!$Z:$AA,2,0)</f>
        <v>Sweden</v>
      </c>
      <c r="AU101" s="98" t="str">
        <f ca="1">VLOOKUP(AM101,'TACC Competition'!$Z:$AA,2,0)</f>
        <v>Norway</v>
      </c>
      <c r="AV101" s="98" t="str">
        <f ca="1">VLOOKUP(AN101,'TACC Competition'!$Z:$AA,2,0)</f>
        <v>Uzbekistan</v>
      </c>
    </row>
    <row r="102" spans="19:48" x14ac:dyDescent="0.15">
      <c r="S102" s="43" t="str">
        <f t="shared" si="13"/>
        <v>BCEFGJKL</v>
      </c>
      <c r="T102" s="93">
        <v>100</v>
      </c>
      <c r="U102" s="96"/>
      <c r="V102" s="96" t="s">
        <v>70</v>
      </c>
      <c r="W102" s="96" t="s">
        <v>71</v>
      </c>
      <c r="X102" s="96"/>
      <c r="Y102" s="96" t="s">
        <v>72</v>
      </c>
      <c r="Z102" s="96" t="s">
        <v>73</v>
      </c>
      <c r="AA102" s="96" t="s">
        <v>106</v>
      </c>
      <c r="AB102" s="96"/>
      <c r="AC102" s="96"/>
      <c r="AD102" s="96" t="s">
        <v>135</v>
      </c>
      <c r="AE102" s="96" t="s">
        <v>136</v>
      </c>
      <c r="AF102" s="96" t="s">
        <v>65</v>
      </c>
      <c r="AG102" s="97" t="s">
        <v>78</v>
      </c>
      <c r="AH102" s="97" t="s">
        <v>140</v>
      </c>
      <c r="AI102" s="97" t="s">
        <v>76</v>
      </c>
      <c r="AJ102" s="97" t="s">
        <v>77</v>
      </c>
      <c r="AK102" s="97" t="s">
        <v>137</v>
      </c>
      <c r="AL102" s="97" t="s">
        <v>79</v>
      </c>
      <c r="AM102" s="97" t="s">
        <v>141</v>
      </c>
      <c r="AN102" s="97" t="s">
        <v>142</v>
      </c>
      <c r="AO102" s="98" t="str">
        <f ca="1">VLOOKUP(AG102,'TACC Competition'!$Z:$AA,2,0)</f>
        <v>Cote d'Ivoire</v>
      </c>
      <c r="AP102" s="98" t="str">
        <f ca="1">VLOOKUP(AH102,'TACC Competition'!$Z:$AA,2,0)</f>
        <v>Egypt</v>
      </c>
      <c r="AQ102" s="98" t="str">
        <f ca="1">VLOOKUP(AI102,'TACC Competition'!$Z:$AA,2,0)</f>
        <v>Qatar</v>
      </c>
      <c r="AR102" s="98" t="str">
        <f ca="1">VLOOKUP(AJ102,'TACC Competition'!$Z:$AA,2,0)</f>
        <v>Scotland</v>
      </c>
      <c r="AS102" s="98" t="str">
        <f ca="1">VLOOKUP(AK102,'TACC Competition'!$Z:$AA,2,0)</f>
        <v>Algeria</v>
      </c>
      <c r="AT102" s="98" t="str">
        <f ca="1">VLOOKUP(AL102,'TACC Competition'!$Z:$AA,2,0)</f>
        <v>Sweden</v>
      </c>
      <c r="AU102" s="98" t="str">
        <f ca="1">VLOOKUP(AM102,'TACC Competition'!$Z:$AA,2,0)</f>
        <v>Panama</v>
      </c>
      <c r="AV102" s="98" t="str">
        <f ca="1">VLOOKUP(AN102,'TACC Competition'!$Z:$AA,2,0)</f>
        <v>Uzbekistan</v>
      </c>
    </row>
    <row r="103" spans="19:48" x14ac:dyDescent="0.15">
      <c r="S103" s="43" t="str">
        <f t="shared" si="13"/>
        <v>BCEFGIKL</v>
      </c>
      <c r="T103" s="93">
        <v>101</v>
      </c>
      <c r="U103" s="96"/>
      <c r="V103" s="96" t="s">
        <v>70</v>
      </c>
      <c r="W103" s="96" t="s">
        <v>71</v>
      </c>
      <c r="X103" s="96"/>
      <c r="Y103" s="96" t="s">
        <v>72</v>
      </c>
      <c r="Z103" s="96" t="s">
        <v>73</v>
      </c>
      <c r="AA103" s="96" t="s">
        <v>106</v>
      </c>
      <c r="AB103" s="96"/>
      <c r="AC103" s="96" t="s">
        <v>134</v>
      </c>
      <c r="AD103" s="96"/>
      <c r="AE103" s="96" t="s">
        <v>136</v>
      </c>
      <c r="AF103" s="96" t="s">
        <v>65</v>
      </c>
      <c r="AG103" s="97" t="s">
        <v>78</v>
      </c>
      <c r="AH103" s="97" t="s">
        <v>140</v>
      </c>
      <c r="AI103" s="97" t="s">
        <v>76</v>
      </c>
      <c r="AJ103" s="97" t="s">
        <v>77</v>
      </c>
      <c r="AK103" s="97" t="s">
        <v>138</v>
      </c>
      <c r="AL103" s="97" t="s">
        <v>79</v>
      </c>
      <c r="AM103" s="97" t="s">
        <v>141</v>
      </c>
      <c r="AN103" s="97" t="s">
        <v>142</v>
      </c>
      <c r="AO103" s="98" t="str">
        <f ca="1">VLOOKUP(AG103,'TACC Competition'!$Z:$AA,2,0)</f>
        <v>Cote d'Ivoire</v>
      </c>
      <c r="AP103" s="98" t="str">
        <f ca="1">VLOOKUP(AH103,'TACC Competition'!$Z:$AA,2,0)</f>
        <v>Egypt</v>
      </c>
      <c r="AQ103" s="98" t="str">
        <f ca="1">VLOOKUP(AI103,'TACC Competition'!$Z:$AA,2,0)</f>
        <v>Qatar</v>
      </c>
      <c r="AR103" s="98" t="str">
        <f ca="1">VLOOKUP(AJ103,'TACC Competition'!$Z:$AA,2,0)</f>
        <v>Scotland</v>
      </c>
      <c r="AS103" s="98" t="str">
        <f ca="1">VLOOKUP(AK103,'TACC Competition'!$Z:$AA,2,0)</f>
        <v>Norway</v>
      </c>
      <c r="AT103" s="98" t="str">
        <f ca="1">VLOOKUP(AL103,'TACC Competition'!$Z:$AA,2,0)</f>
        <v>Sweden</v>
      </c>
      <c r="AU103" s="98" t="str">
        <f ca="1">VLOOKUP(AM103,'TACC Competition'!$Z:$AA,2,0)</f>
        <v>Panama</v>
      </c>
      <c r="AV103" s="98" t="str">
        <f ca="1">VLOOKUP(AN103,'TACC Competition'!$Z:$AA,2,0)</f>
        <v>Uzbekistan</v>
      </c>
    </row>
    <row r="104" spans="19:48" x14ac:dyDescent="0.15">
      <c r="S104" s="43" t="str">
        <f t="shared" si="13"/>
        <v>BCEFGIJL</v>
      </c>
      <c r="T104" s="93">
        <v>102</v>
      </c>
      <c r="U104" s="96"/>
      <c r="V104" s="96" t="s">
        <v>70</v>
      </c>
      <c r="W104" s="96" t="s">
        <v>71</v>
      </c>
      <c r="X104" s="96"/>
      <c r="Y104" s="96" t="s">
        <v>72</v>
      </c>
      <c r="Z104" s="96" t="s">
        <v>73</v>
      </c>
      <c r="AA104" s="96" t="s">
        <v>106</v>
      </c>
      <c r="AB104" s="96"/>
      <c r="AC104" s="96" t="s">
        <v>134</v>
      </c>
      <c r="AD104" s="96" t="s">
        <v>135</v>
      </c>
      <c r="AE104" s="96"/>
      <c r="AF104" s="96" t="s">
        <v>65</v>
      </c>
      <c r="AG104" s="97" t="s">
        <v>78</v>
      </c>
      <c r="AH104" s="97" t="s">
        <v>140</v>
      </c>
      <c r="AI104" s="97" t="s">
        <v>76</v>
      </c>
      <c r="AJ104" s="97" t="s">
        <v>77</v>
      </c>
      <c r="AK104" s="97" t="s">
        <v>137</v>
      </c>
      <c r="AL104" s="97" t="s">
        <v>79</v>
      </c>
      <c r="AM104" s="97" t="s">
        <v>141</v>
      </c>
      <c r="AN104" s="97" t="s">
        <v>138</v>
      </c>
      <c r="AO104" s="98" t="str">
        <f ca="1">VLOOKUP(AG104,'TACC Competition'!$Z:$AA,2,0)</f>
        <v>Cote d'Ivoire</v>
      </c>
      <c r="AP104" s="98" t="str">
        <f ca="1">VLOOKUP(AH104,'TACC Competition'!$Z:$AA,2,0)</f>
        <v>Egypt</v>
      </c>
      <c r="AQ104" s="98" t="str">
        <f ca="1">VLOOKUP(AI104,'TACC Competition'!$Z:$AA,2,0)</f>
        <v>Qatar</v>
      </c>
      <c r="AR104" s="98" t="str">
        <f ca="1">VLOOKUP(AJ104,'TACC Competition'!$Z:$AA,2,0)</f>
        <v>Scotland</v>
      </c>
      <c r="AS104" s="98" t="str">
        <f ca="1">VLOOKUP(AK104,'TACC Competition'!$Z:$AA,2,0)</f>
        <v>Algeria</v>
      </c>
      <c r="AT104" s="98" t="str">
        <f ca="1">VLOOKUP(AL104,'TACC Competition'!$Z:$AA,2,0)</f>
        <v>Sweden</v>
      </c>
      <c r="AU104" s="98" t="str">
        <f ca="1">VLOOKUP(AM104,'TACC Competition'!$Z:$AA,2,0)</f>
        <v>Panama</v>
      </c>
      <c r="AV104" s="98" t="str">
        <f ca="1">VLOOKUP(AN104,'TACC Competition'!$Z:$AA,2,0)</f>
        <v>Norway</v>
      </c>
    </row>
    <row r="105" spans="19:48" x14ac:dyDescent="0.15">
      <c r="S105" s="43" t="str">
        <f t="shared" si="13"/>
        <v>BCEFGIJK</v>
      </c>
      <c r="T105" s="93">
        <v>103</v>
      </c>
      <c r="U105" s="96"/>
      <c r="V105" s="96" t="s">
        <v>70</v>
      </c>
      <c r="W105" s="96" t="s">
        <v>71</v>
      </c>
      <c r="X105" s="96"/>
      <c r="Y105" s="96" t="s">
        <v>72</v>
      </c>
      <c r="Z105" s="96" t="s">
        <v>73</v>
      </c>
      <c r="AA105" s="96" t="s">
        <v>106</v>
      </c>
      <c r="AB105" s="96"/>
      <c r="AC105" s="96" t="s">
        <v>134</v>
      </c>
      <c r="AD105" s="96" t="s">
        <v>135</v>
      </c>
      <c r="AE105" s="96" t="s">
        <v>136</v>
      </c>
      <c r="AF105" s="96"/>
      <c r="AG105" s="97" t="s">
        <v>78</v>
      </c>
      <c r="AH105" s="97" t="s">
        <v>140</v>
      </c>
      <c r="AI105" s="97" t="s">
        <v>76</v>
      </c>
      <c r="AJ105" s="97" t="s">
        <v>77</v>
      </c>
      <c r="AK105" s="97" t="s">
        <v>137</v>
      </c>
      <c r="AL105" s="97" t="s">
        <v>79</v>
      </c>
      <c r="AM105" s="97" t="s">
        <v>138</v>
      </c>
      <c r="AN105" s="97" t="s">
        <v>142</v>
      </c>
      <c r="AO105" s="98" t="str">
        <f ca="1">VLOOKUP(AG105,'TACC Competition'!$Z:$AA,2,0)</f>
        <v>Cote d'Ivoire</v>
      </c>
      <c r="AP105" s="98" t="str">
        <f ca="1">VLOOKUP(AH105,'TACC Competition'!$Z:$AA,2,0)</f>
        <v>Egypt</v>
      </c>
      <c r="AQ105" s="98" t="str">
        <f ca="1">VLOOKUP(AI105,'TACC Competition'!$Z:$AA,2,0)</f>
        <v>Qatar</v>
      </c>
      <c r="AR105" s="98" t="str">
        <f ca="1">VLOOKUP(AJ105,'TACC Competition'!$Z:$AA,2,0)</f>
        <v>Scotland</v>
      </c>
      <c r="AS105" s="98" t="str">
        <f ca="1">VLOOKUP(AK105,'TACC Competition'!$Z:$AA,2,0)</f>
        <v>Algeria</v>
      </c>
      <c r="AT105" s="98" t="str">
        <f ca="1">VLOOKUP(AL105,'TACC Competition'!$Z:$AA,2,0)</f>
        <v>Sweden</v>
      </c>
      <c r="AU105" s="98" t="str">
        <f ca="1">VLOOKUP(AM105,'TACC Competition'!$Z:$AA,2,0)</f>
        <v>Norway</v>
      </c>
      <c r="AV105" s="98" t="str">
        <f ca="1">VLOOKUP(AN105,'TACC Competition'!$Z:$AA,2,0)</f>
        <v>Uzbekistan</v>
      </c>
    </row>
    <row r="106" spans="19:48" x14ac:dyDescent="0.15">
      <c r="S106" s="43" t="str">
        <f t="shared" si="13"/>
        <v>BCEFGHKL</v>
      </c>
      <c r="T106" s="93">
        <v>104</v>
      </c>
      <c r="U106" s="96"/>
      <c r="V106" s="96" t="s">
        <v>70</v>
      </c>
      <c r="W106" s="96" t="s">
        <v>71</v>
      </c>
      <c r="X106" s="96"/>
      <c r="Y106" s="96" t="s">
        <v>72</v>
      </c>
      <c r="Z106" s="96" t="s">
        <v>73</v>
      </c>
      <c r="AA106" s="96" t="s">
        <v>106</v>
      </c>
      <c r="AB106" s="96" t="s">
        <v>133</v>
      </c>
      <c r="AC106" s="96"/>
      <c r="AD106" s="96"/>
      <c r="AE106" s="96" t="s">
        <v>136</v>
      </c>
      <c r="AF106" s="96" t="s">
        <v>65</v>
      </c>
      <c r="AG106" s="97" t="s">
        <v>78</v>
      </c>
      <c r="AH106" s="97" t="s">
        <v>140</v>
      </c>
      <c r="AI106" s="97" t="s">
        <v>76</v>
      </c>
      <c r="AJ106" s="97" t="s">
        <v>77</v>
      </c>
      <c r="AK106" s="97" t="s">
        <v>139</v>
      </c>
      <c r="AL106" s="97" t="s">
        <v>79</v>
      </c>
      <c r="AM106" s="97" t="s">
        <v>141</v>
      </c>
      <c r="AN106" s="97" t="s">
        <v>142</v>
      </c>
      <c r="AO106" s="98" t="str">
        <f ca="1">VLOOKUP(AG106,'TACC Competition'!$Z:$AA,2,0)</f>
        <v>Cote d'Ivoire</v>
      </c>
      <c r="AP106" s="98" t="str">
        <f ca="1">VLOOKUP(AH106,'TACC Competition'!$Z:$AA,2,0)</f>
        <v>Egypt</v>
      </c>
      <c r="AQ106" s="98" t="str">
        <f ca="1">VLOOKUP(AI106,'TACC Competition'!$Z:$AA,2,0)</f>
        <v>Qatar</v>
      </c>
      <c r="AR106" s="98" t="str">
        <f ca="1">VLOOKUP(AJ106,'TACC Competition'!$Z:$AA,2,0)</f>
        <v>Scotland</v>
      </c>
      <c r="AS106" s="98" t="str">
        <f ca="1">VLOOKUP(AK106,'TACC Competition'!$Z:$AA,2,0)</f>
        <v>Saudi Arabia</v>
      </c>
      <c r="AT106" s="98" t="str">
        <f ca="1">VLOOKUP(AL106,'TACC Competition'!$Z:$AA,2,0)</f>
        <v>Sweden</v>
      </c>
      <c r="AU106" s="98" t="str">
        <f ca="1">VLOOKUP(AM106,'TACC Competition'!$Z:$AA,2,0)</f>
        <v>Panama</v>
      </c>
      <c r="AV106" s="98" t="str">
        <f ca="1">VLOOKUP(AN106,'TACC Competition'!$Z:$AA,2,0)</f>
        <v>Uzbekistan</v>
      </c>
    </row>
    <row r="107" spans="19:48" x14ac:dyDescent="0.15">
      <c r="S107" s="43" t="str">
        <f t="shared" si="13"/>
        <v>BCEFGHJL</v>
      </c>
      <c r="T107" s="93">
        <v>105</v>
      </c>
      <c r="U107" s="96"/>
      <c r="V107" s="96" t="s">
        <v>70</v>
      </c>
      <c r="W107" s="96" t="s">
        <v>71</v>
      </c>
      <c r="X107" s="96"/>
      <c r="Y107" s="96" t="s">
        <v>72</v>
      </c>
      <c r="Z107" s="96" t="s">
        <v>73</v>
      </c>
      <c r="AA107" s="96" t="s">
        <v>106</v>
      </c>
      <c r="AB107" s="96" t="s">
        <v>133</v>
      </c>
      <c r="AC107" s="96"/>
      <c r="AD107" s="96" t="s">
        <v>135</v>
      </c>
      <c r="AE107" s="96"/>
      <c r="AF107" s="96" t="s">
        <v>65</v>
      </c>
      <c r="AG107" s="97" t="s">
        <v>139</v>
      </c>
      <c r="AH107" s="97" t="s">
        <v>140</v>
      </c>
      <c r="AI107" s="97" t="s">
        <v>76</v>
      </c>
      <c r="AJ107" s="97" t="s">
        <v>77</v>
      </c>
      <c r="AK107" s="97" t="s">
        <v>137</v>
      </c>
      <c r="AL107" s="97" t="s">
        <v>79</v>
      </c>
      <c r="AM107" s="97" t="s">
        <v>141</v>
      </c>
      <c r="AN107" s="97" t="s">
        <v>78</v>
      </c>
      <c r="AO107" s="98" t="str">
        <f ca="1">VLOOKUP(AG107,'TACC Competition'!$Z:$AA,2,0)</f>
        <v>Saudi Arabia</v>
      </c>
      <c r="AP107" s="98" t="str">
        <f ca="1">VLOOKUP(AH107,'TACC Competition'!$Z:$AA,2,0)</f>
        <v>Egypt</v>
      </c>
      <c r="AQ107" s="98" t="str">
        <f ca="1">VLOOKUP(AI107,'TACC Competition'!$Z:$AA,2,0)</f>
        <v>Qatar</v>
      </c>
      <c r="AR107" s="98" t="str">
        <f ca="1">VLOOKUP(AJ107,'TACC Competition'!$Z:$AA,2,0)</f>
        <v>Scotland</v>
      </c>
      <c r="AS107" s="98" t="str">
        <f ca="1">VLOOKUP(AK107,'TACC Competition'!$Z:$AA,2,0)</f>
        <v>Algeria</v>
      </c>
      <c r="AT107" s="98" t="str">
        <f ca="1">VLOOKUP(AL107,'TACC Competition'!$Z:$AA,2,0)</f>
        <v>Sweden</v>
      </c>
      <c r="AU107" s="98" t="str">
        <f ca="1">VLOOKUP(AM107,'TACC Competition'!$Z:$AA,2,0)</f>
        <v>Panama</v>
      </c>
      <c r="AV107" s="98" t="str">
        <f ca="1">VLOOKUP(AN107,'TACC Competition'!$Z:$AA,2,0)</f>
        <v>Cote d'Ivoire</v>
      </c>
    </row>
    <row r="108" spans="19:48" x14ac:dyDescent="0.15">
      <c r="S108" s="43" t="str">
        <f t="shared" si="13"/>
        <v>BCEFGHJK</v>
      </c>
      <c r="T108" s="93">
        <v>106</v>
      </c>
      <c r="U108" s="96"/>
      <c r="V108" s="96" t="s">
        <v>70</v>
      </c>
      <c r="W108" s="96" t="s">
        <v>71</v>
      </c>
      <c r="X108" s="96"/>
      <c r="Y108" s="96" t="s">
        <v>72</v>
      </c>
      <c r="Z108" s="96" t="s">
        <v>73</v>
      </c>
      <c r="AA108" s="96" t="s">
        <v>106</v>
      </c>
      <c r="AB108" s="96" t="s">
        <v>133</v>
      </c>
      <c r="AC108" s="96"/>
      <c r="AD108" s="96" t="s">
        <v>135</v>
      </c>
      <c r="AE108" s="96" t="s">
        <v>136</v>
      </c>
      <c r="AF108" s="96"/>
      <c r="AG108" s="97" t="s">
        <v>139</v>
      </c>
      <c r="AH108" s="97" t="s">
        <v>140</v>
      </c>
      <c r="AI108" s="97" t="s">
        <v>76</v>
      </c>
      <c r="AJ108" s="97" t="s">
        <v>77</v>
      </c>
      <c r="AK108" s="97" t="s">
        <v>137</v>
      </c>
      <c r="AL108" s="97" t="s">
        <v>79</v>
      </c>
      <c r="AM108" s="97" t="s">
        <v>78</v>
      </c>
      <c r="AN108" s="97" t="s">
        <v>142</v>
      </c>
      <c r="AO108" s="98" t="str">
        <f ca="1">VLOOKUP(AG108,'TACC Competition'!$Z:$AA,2,0)</f>
        <v>Saudi Arabia</v>
      </c>
      <c r="AP108" s="98" t="str">
        <f ca="1">VLOOKUP(AH108,'TACC Competition'!$Z:$AA,2,0)</f>
        <v>Egypt</v>
      </c>
      <c r="AQ108" s="98" t="str">
        <f ca="1">VLOOKUP(AI108,'TACC Competition'!$Z:$AA,2,0)</f>
        <v>Qatar</v>
      </c>
      <c r="AR108" s="98" t="str">
        <f ca="1">VLOOKUP(AJ108,'TACC Competition'!$Z:$AA,2,0)</f>
        <v>Scotland</v>
      </c>
      <c r="AS108" s="98" t="str">
        <f ca="1">VLOOKUP(AK108,'TACC Competition'!$Z:$AA,2,0)</f>
        <v>Algeria</v>
      </c>
      <c r="AT108" s="98" t="str">
        <f ca="1">VLOOKUP(AL108,'TACC Competition'!$Z:$AA,2,0)</f>
        <v>Sweden</v>
      </c>
      <c r="AU108" s="98" t="str">
        <f ca="1">VLOOKUP(AM108,'TACC Competition'!$Z:$AA,2,0)</f>
        <v>Cote d'Ivoire</v>
      </c>
      <c r="AV108" s="98" t="str">
        <f ca="1">VLOOKUP(AN108,'TACC Competition'!$Z:$AA,2,0)</f>
        <v>Uzbekistan</v>
      </c>
    </row>
    <row r="109" spans="19:48" x14ac:dyDescent="0.15">
      <c r="S109" s="43" t="str">
        <f t="shared" si="13"/>
        <v>BCEFGHIL</v>
      </c>
      <c r="T109" s="93">
        <v>107</v>
      </c>
      <c r="U109" s="96"/>
      <c r="V109" s="96" t="s">
        <v>70</v>
      </c>
      <c r="W109" s="96" t="s">
        <v>71</v>
      </c>
      <c r="X109" s="96"/>
      <c r="Y109" s="96" t="s">
        <v>72</v>
      </c>
      <c r="Z109" s="96" t="s">
        <v>73</v>
      </c>
      <c r="AA109" s="96" t="s">
        <v>106</v>
      </c>
      <c r="AB109" s="96" t="s">
        <v>133</v>
      </c>
      <c r="AC109" s="96" t="s">
        <v>134</v>
      </c>
      <c r="AD109" s="96"/>
      <c r="AE109" s="96"/>
      <c r="AF109" s="96" t="s">
        <v>65</v>
      </c>
      <c r="AG109" s="97" t="s">
        <v>78</v>
      </c>
      <c r="AH109" s="97" t="s">
        <v>140</v>
      </c>
      <c r="AI109" s="97" t="s">
        <v>76</v>
      </c>
      <c r="AJ109" s="97" t="s">
        <v>77</v>
      </c>
      <c r="AK109" s="97" t="s">
        <v>139</v>
      </c>
      <c r="AL109" s="97" t="s">
        <v>79</v>
      </c>
      <c r="AM109" s="97" t="s">
        <v>141</v>
      </c>
      <c r="AN109" s="97" t="s">
        <v>138</v>
      </c>
      <c r="AO109" s="98" t="str">
        <f ca="1">VLOOKUP(AG109,'TACC Competition'!$Z:$AA,2,0)</f>
        <v>Cote d'Ivoire</v>
      </c>
      <c r="AP109" s="98" t="str">
        <f ca="1">VLOOKUP(AH109,'TACC Competition'!$Z:$AA,2,0)</f>
        <v>Egypt</v>
      </c>
      <c r="AQ109" s="98" t="str">
        <f ca="1">VLOOKUP(AI109,'TACC Competition'!$Z:$AA,2,0)</f>
        <v>Qatar</v>
      </c>
      <c r="AR109" s="98" t="str">
        <f ca="1">VLOOKUP(AJ109,'TACC Competition'!$Z:$AA,2,0)</f>
        <v>Scotland</v>
      </c>
      <c r="AS109" s="98" t="str">
        <f ca="1">VLOOKUP(AK109,'TACC Competition'!$Z:$AA,2,0)</f>
        <v>Saudi Arabia</v>
      </c>
      <c r="AT109" s="98" t="str">
        <f ca="1">VLOOKUP(AL109,'TACC Competition'!$Z:$AA,2,0)</f>
        <v>Sweden</v>
      </c>
      <c r="AU109" s="98" t="str">
        <f ca="1">VLOOKUP(AM109,'TACC Competition'!$Z:$AA,2,0)</f>
        <v>Panama</v>
      </c>
      <c r="AV109" s="98" t="str">
        <f ca="1">VLOOKUP(AN109,'TACC Competition'!$Z:$AA,2,0)</f>
        <v>Norway</v>
      </c>
    </row>
    <row r="110" spans="19:48" x14ac:dyDescent="0.15">
      <c r="S110" s="43" t="str">
        <f t="shared" si="13"/>
        <v>BCEFGHIK</v>
      </c>
      <c r="T110" s="93">
        <v>108</v>
      </c>
      <c r="U110" s="96"/>
      <c r="V110" s="96" t="s">
        <v>70</v>
      </c>
      <c r="W110" s="96" t="s">
        <v>71</v>
      </c>
      <c r="X110" s="96"/>
      <c r="Y110" s="96" t="s">
        <v>72</v>
      </c>
      <c r="Z110" s="96" t="s">
        <v>73</v>
      </c>
      <c r="AA110" s="96" t="s">
        <v>106</v>
      </c>
      <c r="AB110" s="96" t="s">
        <v>133</v>
      </c>
      <c r="AC110" s="96" t="s">
        <v>134</v>
      </c>
      <c r="AD110" s="96"/>
      <c r="AE110" s="96" t="s">
        <v>136</v>
      </c>
      <c r="AF110" s="96"/>
      <c r="AG110" s="97" t="s">
        <v>78</v>
      </c>
      <c r="AH110" s="97" t="s">
        <v>140</v>
      </c>
      <c r="AI110" s="97" t="s">
        <v>76</v>
      </c>
      <c r="AJ110" s="97" t="s">
        <v>77</v>
      </c>
      <c r="AK110" s="97" t="s">
        <v>139</v>
      </c>
      <c r="AL110" s="97" t="s">
        <v>79</v>
      </c>
      <c r="AM110" s="97" t="s">
        <v>138</v>
      </c>
      <c r="AN110" s="97" t="s">
        <v>142</v>
      </c>
      <c r="AO110" s="98" t="str">
        <f ca="1">VLOOKUP(AG110,'TACC Competition'!$Z:$AA,2,0)</f>
        <v>Cote d'Ivoire</v>
      </c>
      <c r="AP110" s="98" t="str">
        <f ca="1">VLOOKUP(AH110,'TACC Competition'!$Z:$AA,2,0)</f>
        <v>Egypt</v>
      </c>
      <c r="AQ110" s="98" t="str">
        <f ca="1">VLOOKUP(AI110,'TACC Competition'!$Z:$AA,2,0)</f>
        <v>Qatar</v>
      </c>
      <c r="AR110" s="98" t="str">
        <f ca="1">VLOOKUP(AJ110,'TACC Competition'!$Z:$AA,2,0)</f>
        <v>Scotland</v>
      </c>
      <c r="AS110" s="98" t="str">
        <f ca="1">VLOOKUP(AK110,'TACC Competition'!$Z:$AA,2,0)</f>
        <v>Saudi Arabia</v>
      </c>
      <c r="AT110" s="98" t="str">
        <f ca="1">VLOOKUP(AL110,'TACC Competition'!$Z:$AA,2,0)</f>
        <v>Sweden</v>
      </c>
      <c r="AU110" s="98" t="str">
        <f ca="1">VLOOKUP(AM110,'TACC Competition'!$Z:$AA,2,0)</f>
        <v>Norway</v>
      </c>
      <c r="AV110" s="98" t="str">
        <f ca="1">VLOOKUP(AN110,'TACC Competition'!$Z:$AA,2,0)</f>
        <v>Uzbekistan</v>
      </c>
    </row>
    <row r="111" spans="19:48" x14ac:dyDescent="0.15">
      <c r="S111" s="43" t="str">
        <f t="shared" si="13"/>
        <v>BCEFGHIJ</v>
      </c>
      <c r="T111" s="93">
        <v>109</v>
      </c>
      <c r="U111" s="96"/>
      <c r="V111" s="96" t="s">
        <v>70</v>
      </c>
      <c r="W111" s="96" t="s">
        <v>71</v>
      </c>
      <c r="X111" s="96"/>
      <c r="Y111" s="96" t="s">
        <v>72</v>
      </c>
      <c r="Z111" s="96" t="s">
        <v>73</v>
      </c>
      <c r="AA111" s="96" t="s">
        <v>106</v>
      </c>
      <c r="AB111" s="96" t="s">
        <v>133</v>
      </c>
      <c r="AC111" s="96" t="s">
        <v>134</v>
      </c>
      <c r="AD111" s="96" t="s">
        <v>135</v>
      </c>
      <c r="AE111" s="96"/>
      <c r="AF111" s="96"/>
      <c r="AG111" s="97" t="s">
        <v>139</v>
      </c>
      <c r="AH111" s="97" t="s">
        <v>140</v>
      </c>
      <c r="AI111" s="97" t="s">
        <v>76</v>
      </c>
      <c r="AJ111" s="97" t="s">
        <v>77</v>
      </c>
      <c r="AK111" s="97" t="s">
        <v>137</v>
      </c>
      <c r="AL111" s="97" t="s">
        <v>79</v>
      </c>
      <c r="AM111" s="97" t="s">
        <v>78</v>
      </c>
      <c r="AN111" s="97" t="s">
        <v>138</v>
      </c>
      <c r="AO111" s="98" t="str">
        <f ca="1">VLOOKUP(AG111,'TACC Competition'!$Z:$AA,2,0)</f>
        <v>Saudi Arabia</v>
      </c>
      <c r="AP111" s="98" t="str">
        <f ca="1">VLOOKUP(AH111,'TACC Competition'!$Z:$AA,2,0)</f>
        <v>Egypt</v>
      </c>
      <c r="AQ111" s="98" t="str">
        <f ca="1">VLOOKUP(AI111,'TACC Competition'!$Z:$AA,2,0)</f>
        <v>Qatar</v>
      </c>
      <c r="AR111" s="98" t="str">
        <f ca="1">VLOOKUP(AJ111,'TACC Competition'!$Z:$AA,2,0)</f>
        <v>Scotland</v>
      </c>
      <c r="AS111" s="98" t="str">
        <f ca="1">VLOOKUP(AK111,'TACC Competition'!$Z:$AA,2,0)</f>
        <v>Algeria</v>
      </c>
      <c r="AT111" s="98" t="str">
        <f ca="1">VLOOKUP(AL111,'TACC Competition'!$Z:$AA,2,0)</f>
        <v>Sweden</v>
      </c>
      <c r="AU111" s="98" t="str">
        <f ca="1">VLOOKUP(AM111,'TACC Competition'!$Z:$AA,2,0)</f>
        <v>Cote d'Ivoire</v>
      </c>
      <c r="AV111" s="98" t="str">
        <f ca="1">VLOOKUP(AN111,'TACC Competition'!$Z:$AA,2,0)</f>
        <v>Norway</v>
      </c>
    </row>
    <row r="112" spans="19:48" x14ac:dyDescent="0.15">
      <c r="S112" s="43" t="str">
        <f t="shared" si="13"/>
        <v>BCDHIJKL</v>
      </c>
      <c r="T112" s="93">
        <v>110</v>
      </c>
      <c r="U112" s="96"/>
      <c r="V112" s="96" t="s">
        <v>70</v>
      </c>
      <c r="W112" s="96" t="s">
        <v>71</v>
      </c>
      <c r="X112" s="96" t="s">
        <v>64</v>
      </c>
      <c r="Y112" s="96"/>
      <c r="Z112" s="96"/>
      <c r="AA112" s="96"/>
      <c r="AB112" s="96" t="s">
        <v>133</v>
      </c>
      <c r="AC112" s="96" t="s">
        <v>134</v>
      </c>
      <c r="AD112" s="96" t="s">
        <v>135</v>
      </c>
      <c r="AE112" s="96" t="s">
        <v>136</v>
      </c>
      <c r="AF112" s="96" t="s">
        <v>65</v>
      </c>
      <c r="AG112" s="97" t="s">
        <v>139</v>
      </c>
      <c r="AH112" s="97" t="s">
        <v>137</v>
      </c>
      <c r="AI112" s="97" t="s">
        <v>76</v>
      </c>
      <c r="AJ112" s="97" t="s">
        <v>77</v>
      </c>
      <c r="AK112" s="97" t="s">
        <v>138</v>
      </c>
      <c r="AL112" s="97" t="s">
        <v>75</v>
      </c>
      <c r="AM112" s="97" t="s">
        <v>141</v>
      </c>
      <c r="AN112" s="97" t="s">
        <v>142</v>
      </c>
      <c r="AO112" s="98" t="str">
        <f ca="1">VLOOKUP(AG112,'TACC Competition'!$Z:$AA,2,0)</f>
        <v>Saudi Arabia</v>
      </c>
      <c r="AP112" s="98" t="str">
        <f ca="1">VLOOKUP(AH112,'TACC Competition'!$Z:$AA,2,0)</f>
        <v>Algeria</v>
      </c>
      <c r="AQ112" s="98" t="str">
        <f ca="1">VLOOKUP(AI112,'TACC Competition'!$Z:$AA,2,0)</f>
        <v>Qatar</v>
      </c>
      <c r="AR112" s="98" t="str">
        <f ca="1">VLOOKUP(AJ112,'TACC Competition'!$Z:$AA,2,0)</f>
        <v>Scotland</v>
      </c>
      <c r="AS112" s="98" t="str">
        <f ca="1">VLOOKUP(AK112,'TACC Competition'!$Z:$AA,2,0)</f>
        <v>Norway</v>
      </c>
      <c r="AT112" s="98" t="str">
        <f ca="1">VLOOKUP(AL112,'TACC Competition'!$Z:$AA,2,0)</f>
        <v>Turkiye</v>
      </c>
      <c r="AU112" s="98" t="str">
        <f ca="1">VLOOKUP(AM112,'TACC Competition'!$Z:$AA,2,0)</f>
        <v>Panama</v>
      </c>
      <c r="AV112" s="98" t="str">
        <f ca="1">VLOOKUP(AN112,'TACC Competition'!$Z:$AA,2,0)</f>
        <v>Uzbekistan</v>
      </c>
    </row>
    <row r="113" spans="19:48" x14ac:dyDescent="0.15">
      <c r="S113" s="43" t="str">
        <f t="shared" si="13"/>
        <v>BCDGIJKL</v>
      </c>
      <c r="T113" s="93">
        <v>111</v>
      </c>
      <c r="U113" s="96"/>
      <c r="V113" s="96" t="s">
        <v>70</v>
      </c>
      <c r="W113" s="96" t="s">
        <v>71</v>
      </c>
      <c r="X113" s="96" t="s">
        <v>64</v>
      </c>
      <c r="Y113" s="96"/>
      <c r="Z113" s="96"/>
      <c r="AA113" s="96" t="s">
        <v>106</v>
      </c>
      <c r="AB113" s="96"/>
      <c r="AC113" s="96" t="s">
        <v>134</v>
      </c>
      <c r="AD113" s="96" t="s">
        <v>135</v>
      </c>
      <c r="AE113" s="96" t="s">
        <v>136</v>
      </c>
      <c r="AF113" s="96" t="s">
        <v>65</v>
      </c>
      <c r="AG113" s="97" t="s">
        <v>138</v>
      </c>
      <c r="AH113" s="97" t="s">
        <v>140</v>
      </c>
      <c r="AI113" s="97" t="s">
        <v>76</v>
      </c>
      <c r="AJ113" s="97" t="s">
        <v>77</v>
      </c>
      <c r="AK113" s="97" t="s">
        <v>137</v>
      </c>
      <c r="AL113" s="97" t="s">
        <v>75</v>
      </c>
      <c r="AM113" s="97" t="s">
        <v>141</v>
      </c>
      <c r="AN113" s="97" t="s">
        <v>142</v>
      </c>
      <c r="AO113" s="98" t="str">
        <f ca="1">VLOOKUP(AG113,'TACC Competition'!$Z:$AA,2,0)</f>
        <v>Norway</v>
      </c>
      <c r="AP113" s="98" t="str">
        <f ca="1">VLOOKUP(AH113,'TACC Competition'!$Z:$AA,2,0)</f>
        <v>Egypt</v>
      </c>
      <c r="AQ113" s="98" t="str">
        <f ca="1">VLOOKUP(AI113,'TACC Competition'!$Z:$AA,2,0)</f>
        <v>Qatar</v>
      </c>
      <c r="AR113" s="98" t="str">
        <f ca="1">VLOOKUP(AJ113,'TACC Competition'!$Z:$AA,2,0)</f>
        <v>Scotland</v>
      </c>
      <c r="AS113" s="98" t="str">
        <f ca="1">VLOOKUP(AK113,'TACC Competition'!$Z:$AA,2,0)</f>
        <v>Algeria</v>
      </c>
      <c r="AT113" s="98" t="str">
        <f ca="1">VLOOKUP(AL113,'TACC Competition'!$Z:$AA,2,0)</f>
        <v>Turkiye</v>
      </c>
      <c r="AU113" s="98" t="str">
        <f ca="1">VLOOKUP(AM113,'TACC Competition'!$Z:$AA,2,0)</f>
        <v>Panama</v>
      </c>
      <c r="AV113" s="98" t="str">
        <f ca="1">VLOOKUP(AN113,'TACC Competition'!$Z:$AA,2,0)</f>
        <v>Uzbekistan</v>
      </c>
    </row>
    <row r="114" spans="19:48" x14ac:dyDescent="0.15">
      <c r="S114" s="43" t="str">
        <f t="shared" si="13"/>
        <v>BCDGHJKL</v>
      </c>
      <c r="T114" s="93">
        <v>112</v>
      </c>
      <c r="U114" s="96"/>
      <c r="V114" s="96" t="s">
        <v>70</v>
      </c>
      <c r="W114" s="96" t="s">
        <v>71</v>
      </c>
      <c r="X114" s="96" t="s">
        <v>64</v>
      </c>
      <c r="Y114" s="96"/>
      <c r="Z114" s="96"/>
      <c r="AA114" s="96" t="s">
        <v>106</v>
      </c>
      <c r="AB114" s="96" t="s">
        <v>133</v>
      </c>
      <c r="AC114" s="96"/>
      <c r="AD114" s="96" t="s">
        <v>135</v>
      </c>
      <c r="AE114" s="96" t="s">
        <v>136</v>
      </c>
      <c r="AF114" s="96" t="s">
        <v>65</v>
      </c>
      <c r="AG114" s="97" t="s">
        <v>139</v>
      </c>
      <c r="AH114" s="97" t="s">
        <v>140</v>
      </c>
      <c r="AI114" s="97" t="s">
        <v>76</v>
      </c>
      <c r="AJ114" s="97" t="s">
        <v>77</v>
      </c>
      <c r="AK114" s="97" t="s">
        <v>137</v>
      </c>
      <c r="AL114" s="97" t="s">
        <v>75</v>
      </c>
      <c r="AM114" s="97" t="s">
        <v>141</v>
      </c>
      <c r="AN114" s="97" t="s">
        <v>142</v>
      </c>
      <c r="AO114" s="98" t="str">
        <f ca="1">VLOOKUP(AG114,'TACC Competition'!$Z:$AA,2,0)</f>
        <v>Saudi Arabia</v>
      </c>
      <c r="AP114" s="98" t="str">
        <f ca="1">VLOOKUP(AH114,'TACC Competition'!$Z:$AA,2,0)</f>
        <v>Egypt</v>
      </c>
      <c r="AQ114" s="98" t="str">
        <f ca="1">VLOOKUP(AI114,'TACC Competition'!$Z:$AA,2,0)</f>
        <v>Qatar</v>
      </c>
      <c r="AR114" s="98" t="str">
        <f ca="1">VLOOKUP(AJ114,'TACC Competition'!$Z:$AA,2,0)</f>
        <v>Scotland</v>
      </c>
      <c r="AS114" s="98" t="str">
        <f ca="1">VLOOKUP(AK114,'TACC Competition'!$Z:$AA,2,0)</f>
        <v>Algeria</v>
      </c>
      <c r="AT114" s="98" t="str">
        <f ca="1">VLOOKUP(AL114,'TACC Competition'!$Z:$AA,2,0)</f>
        <v>Turkiye</v>
      </c>
      <c r="AU114" s="98" t="str">
        <f ca="1">VLOOKUP(AM114,'TACC Competition'!$Z:$AA,2,0)</f>
        <v>Panama</v>
      </c>
      <c r="AV114" s="98" t="str">
        <f ca="1">VLOOKUP(AN114,'TACC Competition'!$Z:$AA,2,0)</f>
        <v>Uzbekistan</v>
      </c>
    </row>
    <row r="115" spans="19:48" x14ac:dyDescent="0.15">
      <c r="S115" s="43" t="str">
        <f t="shared" si="13"/>
        <v>BCDGHIKL</v>
      </c>
      <c r="T115" s="93">
        <v>113</v>
      </c>
      <c r="U115" s="96"/>
      <c r="V115" s="96" t="s">
        <v>70</v>
      </c>
      <c r="W115" s="96" t="s">
        <v>71</v>
      </c>
      <c r="X115" s="96" t="s">
        <v>64</v>
      </c>
      <c r="Y115" s="96"/>
      <c r="Z115" s="96"/>
      <c r="AA115" s="96" t="s">
        <v>106</v>
      </c>
      <c r="AB115" s="96" t="s">
        <v>133</v>
      </c>
      <c r="AC115" s="96" t="s">
        <v>134</v>
      </c>
      <c r="AD115" s="96"/>
      <c r="AE115" s="96" t="s">
        <v>136</v>
      </c>
      <c r="AF115" s="96" t="s">
        <v>65</v>
      </c>
      <c r="AG115" s="97" t="s">
        <v>139</v>
      </c>
      <c r="AH115" s="97" t="s">
        <v>140</v>
      </c>
      <c r="AI115" s="97" t="s">
        <v>76</v>
      </c>
      <c r="AJ115" s="97" t="s">
        <v>77</v>
      </c>
      <c r="AK115" s="97" t="s">
        <v>138</v>
      </c>
      <c r="AL115" s="97" t="s">
        <v>75</v>
      </c>
      <c r="AM115" s="97" t="s">
        <v>141</v>
      </c>
      <c r="AN115" s="97" t="s">
        <v>142</v>
      </c>
      <c r="AO115" s="98" t="str">
        <f ca="1">VLOOKUP(AG115,'TACC Competition'!$Z:$AA,2,0)</f>
        <v>Saudi Arabia</v>
      </c>
      <c r="AP115" s="98" t="str">
        <f ca="1">VLOOKUP(AH115,'TACC Competition'!$Z:$AA,2,0)</f>
        <v>Egypt</v>
      </c>
      <c r="AQ115" s="98" t="str">
        <f ca="1">VLOOKUP(AI115,'TACC Competition'!$Z:$AA,2,0)</f>
        <v>Qatar</v>
      </c>
      <c r="AR115" s="98" t="str">
        <f ca="1">VLOOKUP(AJ115,'TACC Competition'!$Z:$AA,2,0)</f>
        <v>Scotland</v>
      </c>
      <c r="AS115" s="98" t="str">
        <f ca="1">VLOOKUP(AK115,'TACC Competition'!$Z:$AA,2,0)</f>
        <v>Norway</v>
      </c>
      <c r="AT115" s="98" t="str">
        <f ca="1">VLOOKUP(AL115,'TACC Competition'!$Z:$AA,2,0)</f>
        <v>Turkiye</v>
      </c>
      <c r="AU115" s="98" t="str">
        <f ca="1">VLOOKUP(AM115,'TACC Competition'!$Z:$AA,2,0)</f>
        <v>Panama</v>
      </c>
      <c r="AV115" s="98" t="str">
        <f ca="1">VLOOKUP(AN115,'TACC Competition'!$Z:$AA,2,0)</f>
        <v>Uzbekistan</v>
      </c>
    </row>
    <row r="116" spans="19:48" x14ac:dyDescent="0.15">
      <c r="S116" s="43" t="str">
        <f t="shared" si="13"/>
        <v>BCDGHIJL</v>
      </c>
      <c r="T116" s="93">
        <v>114</v>
      </c>
      <c r="U116" s="96"/>
      <c r="V116" s="96" t="s">
        <v>70</v>
      </c>
      <c r="W116" s="96" t="s">
        <v>71</v>
      </c>
      <c r="X116" s="96" t="s">
        <v>64</v>
      </c>
      <c r="Y116" s="96"/>
      <c r="Z116" s="96"/>
      <c r="AA116" s="96" t="s">
        <v>106</v>
      </c>
      <c r="AB116" s="96" t="s">
        <v>133</v>
      </c>
      <c r="AC116" s="96" t="s">
        <v>134</v>
      </c>
      <c r="AD116" s="96" t="s">
        <v>135</v>
      </c>
      <c r="AE116" s="96"/>
      <c r="AF116" s="96" t="s">
        <v>65</v>
      </c>
      <c r="AG116" s="97" t="s">
        <v>139</v>
      </c>
      <c r="AH116" s="97" t="s">
        <v>140</v>
      </c>
      <c r="AI116" s="97" t="s">
        <v>76</v>
      </c>
      <c r="AJ116" s="97" t="s">
        <v>77</v>
      </c>
      <c r="AK116" s="97" t="s">
        <v>137</v>
      </c>
      <c r="AL116" s="97" t="s">
        <v>75</v>
      </c>
      <c r="AM116" s="97" t="s">
        <v>141</v>
      </c>
      <c r="AN116" s="97" t="s">
        <v>138</v>
      </c>
      <c r="AO116" s="98" t="str">
        <f ca="1">VLOOKUP(AG116,'TACC Competition'!$Z:$AA,2,0)</f>
        <v>Saudi Arabia</v>
      </c>
      <c r="AP116" s="98" t="str">
        <f ca="1">VLOOKUP(AH116,'TACC Competition'!$Z:$AA,2,0)</f>
        <v>Egypt</v>
      </c>
      <c r="AQ116" s="98" t="str">
        <f ca="1">VLOOKUP(AI116,'TACC Competition'!$Z:$AA,2,0)</f>
        <v>Qatar</v>
      </c>
      <c r="AR116" s="98" t="str">
        <f ca="1">VLOOKUP(AJ116,'TACC Competition'!$Z:$AA,2,0)</f>
        <v>Scotland</v>
      </c>
      <c r="AS116" s="98" t="str">
        <f ca="1">VLOOKUP(AK116,'TACC Competition'!$Z:$AA,2,0)</f>
        <v>Algeria</v>
      </c>
      <c r="AT116" s="98" t="str">
        <f ca="1">VLOOKUP(AL116,'TACC Competition'!$Z:$AA,2,0)</f>
        <v>Turkiye</v>
      </c>
      <c r="AU116" s="98" t="str">
        <f ca="1">VLOOKUP(AM116,'TACC Competition'!$Z:$AA,2,0)</f>
        <v>Panama</v>
      </c>
      <c r="AV116" s="98" t="str">
        <f ca="1">VLOOKUP(AN116,'TACC Competition'!$Z:$AA,2,0)</f>
        <v>Norway</v>
      </c>
    </row>
    <row r="117" spans="19:48" x14ac:dyDescent="0.15">
      <c r="S117" s="43" t="str">
        <f t="shared" si="13"/>
        <v>BCDGHIJK</v>
      </c>
      <c r="T117" s="93">
        <v>115</v>
      </c>
      <c r="U117" s="96"/>
      <c r="V117" s="96" t="s">
        <v>70</v>
      </c>
      <c r="W117" s="96" t="s">
        <v>71</v>
      </c>
      <c r="X117" s="96" t="s">
        <v>64</v>
      </c>
      <c r="Y117" s="96"/>
      <c r="Z117" s="96"/>
      <c r="AA117" s="96" t="s">
        <v>106</v>
      </c>
      <c r="AB117" s="96" t="s">
        <v>133</v>
      </c>
      <c r="AC117" s="96" t="s">
        <v>134</v>
      </c>
      <c r="AD117" s="96" t="s">
        <v>135</v>
      </c>
      <c r="AE117" s="96" t="s">
        <v>136</v>
      </c>
      <c r="AF117" s="96"/>
      <c r="AG117" s="97" t="s">
        <v>139</v>
      </c>
      <c r="AH117" s="97" t="s">
        <v>140</v>
      </c>
      <c r="AI117" s="97" t="s">
        <v>76</v>
      </c>
      <c r="AJ117" s="97" t="s">
        <v>77</v>
      </c>
      <c r="AK117" s="97" t="s">
        <v>137</v>
      </c>
      <c r="AL117" s="97" t="s">
        <v>75</v>
      </c>
      <c r="AM117" s="97" t="s">
        <v>138</v>
      </c>
      <c r="AN117" s="97" t="s">
        <v>142</v>
      </c>
      <c r="AO117" s="98" t="str">
        <f ca="1">VLOOKUP(AG117,'TACC Competition'!$Z:$AA,2,0)</f>
        <v>Saudi Arabia</v>
      </c>
      <c r="AP117" s="98" t="str">
        <f ca="1">VLOOKUP(AH117,'TACC Competition'!$Z:$AA,2,0)</f>
        <v>Egypt</v>
      </c>
      <c r="AQ117" s="98" t="str">
        <f ca="1">VLOOKUP(AI117,'TACC Competition'!$Z:$AA,2,0)</f>
        <v>Qatar</v>
      </c>
      <c r="AR117" s="98" t="str">
        <f ca="1">VLOOKUP(AJ117,'TACC Competition'!$Z:$AA,2,0)</f>
        <v>Scotland</v>
      </c>
      <c r="AS117" s="98" t="str">
        <f ca="1">VLOOKUP(AK117,'TACC Competition'!$Z:$AA,2,0)</f>
        <v>Algeria</v>
      </c>
      <c r="AT117" s="98" t="str">
        <f ca="1">VLOOKUP(AL117,'TACC Competition'!$Z:$AA,2,0)</f>
        <v>Turkiye</v>
      </c>
      <c r="AU117" s="98" t="str">
        <f ca="1">VLOOKUP(AM117,'TACC Competition'!$Z:$AA,2,0)</f>
        <v>Norway</v>
      </c>
      <c r="AV117" s="98" t="str">
        <f ca="1">VLOOKUP(AN117,'TACC Competition'!$Z:$AA,2,0)</f>
        <v>Uzbekistan</v>
      </c>
    </row>
    <row r="118" spans="19:48" x14ac:dyDescent="0.15">
      <c r="S118" s="43" t="str">
        <f t="shared" si="13"/>
        <v>BCDFIJKL</v>
      </c>
      <c r="T118" s="93">
        <v>116</v>
      </c>
      <c r="U118" s="96"/>
      <c r="V118" s="96" t="s">
        <v>70</v>
      </c>
      <c r="W118" s="96" t="s">
        <v>71</v>
      </c>
      <c r="X118" s="96" t="s">
        <v>64</v>
      </c>
      <c r="Y118" s="96"/>
      <c r="Z118" s="96" t="s">
        <v>73</v>
      </c>
      <c r="AA118" s="96"/>
      <c r="AB118" s="96"/>
      <c r="AC118" s="96" t="s">
        <v>134</v>
      </c>
      <c r="AD118" s="96" t="s">
        <v>135</v>
      </c>
      <c r="AE118" s="96" t="s">
        <v>136</v>
      </c>
      <c r="AF118" s="96" t="s">
        <v>65</v>
      </c>
      <c r="AG118" s="97" t="s">
        <v>77</v>
      </c>
      <c r="AH118" s="97" t="s">
        <v>137</v>
      </c>
      <c r="AI118" s="97" t="s">
        <v>76</v>
      </c>
      <c r="AJ118" s="97" t="s">
        <v>75</v>
      </c>
      <c r="AK118" s="97" t="s">
        <v>138</v>
      </c>
      <c r="AL118" s="97" t="s">
        <v>79</v>
      </c>
      <c r="AM118" s="97" t="s">
        <v>141</v>
      </c>
      <c r="AN118" s="97" t="s">
        <v>142</v>
      </c>
      <c r="AO118" s="98" t="str">
        <f ca="1">VLOOKUP(AG118,'TACC Competition'!$Z:$AA,2,0)</f>
        <v>Scotland</v>
      </c>
      <c r="AP118" s="98" t="str">
        <f ca="1">VLOOKUP(AH118,'TACC Competition'!$Z:$AA,2,0)</f>
        <v>Algeria</v>
      </c>
      <c r="AQ118" s="98" t="str">
        <f ca="1">VLOOKUP(AI118,'TACC Competition'!$Z:$AA,2,0)</f>
        <v>Qatar</v>
      </c>
      <c r="AR118" s="98" t="str">
        <f ca="1">VLOOKUP(AJ118,'TACC Competition'!$Z:$AA,2,0)</f>
        <v>Turkiye</v>
      </c>
      <c r="AS118" s="98" t="str">
        <f ca="1">VLOOKUP(AK118,'TACC Competition'!$Z:$AA,2,0)</f>
        <v>Norway</v>
      </c>
      <c r="AT118" s="98" t="str">
        <f ca="1">VLOOKUP(AL118,'TACC Competition'!$Z:$AA,2,0)</f>
        <v>Sweden</v>
      </c>
      <c r="AU118" s="98" t="str">
        <f ca="1">VLOOKUP(AM118,'TACC Competition'!$Z:$AA,2,0)</f>
        <v>Panama</v>
      </c>
      <c r="AV118" s="98" t="str">
        <f ca="1">VLOOKUP(AN118,'TACC Competition'!$Z:$AA,2,0)</f>
        <v>Uzbekistan</v>
      </c>
    </row>
    <row r="119" spans="19:48" x14ac:dyDescent="0.15">
      <c r="S119" s="43" t="str">
        <f t="shared" si="13"/>
        <v>BCDFHJKL</v>
      </c>
      <c r="T119" s="93">
        <v>117</v>
      </c>
      <c r="U119" s="96"/>
      <c r="V119" s="96" t="s">
        <v>70</v>
      </c>
      <c r="W119" s="96" t="s">
        <v>71</v>
      </c>
      <c r="X119" s="96" t="s">
        <v>64</v>
      </c>
      <c r="Y119" s="96"/>
      <c r="Z119" s="96" t="s">
        <v>73</v>
      </c>
      <c r="AA119" s="96"/>
      <c r="AB119" s="96" t="s">
        <v>133</v>
      </c>
      <c r="AC119" s="96"/>
      <c r="AD119" s="96" t="s">
        <v>135</v>
      </c>
      <c r="AE119" s="96" t="s">
        <v>136</v>
      </c>
      <c r="AF119" s="96" t="s">
        <v>65</v>
      </c>
      <c r="AG119" s="97" t="s">
        <v>77</v>
      </c>
      <c r="AH119" s="97" t="s">
        <v>137</v>
      </c>
      <c r="AI119" s="97" t="s">
        <v>76</v>
      </c>
      <c r="AJ119" s="97" t="s">
        <v>75</v>
      </c>
      <c r="AK119" s="97" t="s">
        <v>139</v>
      </c>
      <c r="AL119" s="97" t="s">
        <v>79</v>
      </c>
      <c r="AM119" s="97" t="s">
        <v>141</v>
      </c>
      <c r="AN119" s="97" t="s">
        <v>142</v>
      </c>
      <c r="AO119" s="98" t="str">
        <f ca="1">VLOOKUP(AG119,'TACC Competition'!$Z:$AA,2,0)</f>
        <v>Scotland</v>
      </c>
      <c r="AP119" s="98" t="str">
        <f ca="1">VLOOKUP(AH119,'TACC Competition'!$Z:$AA,2,0)</f>
        <v>Algeria</v>
      </c>
      <c r="AQ119" s="98" t="str">
        <f ca="1">VLOOKUP(AI119,'TACC Competition'!$Z:$AA,2,0)</f>
        <v>Qatar</v>
      </c>
      <c r="AR119" s="98" t="str">
        <f ca="1">VLOOKUP(AJ119,'TACC Competition'!$Z:$AA,2,0)</f>
        <v>Turkiye</v>
      </c>
      <c r="AS119" s="98" t="str">
        <f ca="1">VLOOKUP(AK119,'TACC Competition'!$Z:$AA,2,0)</f>
        <v>Saudi Arabia</v>
      </c>
      <c r="AT119" s="98" t="str">
        <f ca="1">VLOOKUP(AL119,'TACC Competition'!$Z:$AA,2,0)</f>
        <v>Sweden</v>
      </c>
      <c r="AU119" s="98" t="str">
        <f ca="1">VLOOKUP(AM119,'TACC Competition'!$Z:$AA,2,0)</f>
        <v>Panama</v>
      </c>
      <c r="AV119" s="98" t="str">
        <f ca="1">VLOOKUP(AN119,'TACC Competition'!$Z:$AA,2,0)</f>
        <v>Uzbekistan</v>
      </c>
    </row>
    <row r="120" spans="19:48" x14ac:dyDescent="0.15">
      <c r="S120" s="43" t="str">
        <f t="shared" si="13"/>
        <v>BCDFHIKL</v>
      </c>
      <c r="T120" s="93">
        <v>118</v>
      </c>
      <c r="U120" s="96"/>
      <c r="V120" s="96" t="s">
        <v>70</v>
      </c>
      <c r="W120" s="96" t="s">
        <v>71</v>
      </c>
      <c r="X120" s="96" t="s">
        <v>64</v>
      </c>
      <c r="Y120" s="96"/>
      <c r="Z120" s="96" t="s">
        <v>73</v>
      </c>
      <c r="AA120" s="96"/>
      <c r="AB120" s="96" t="s">
        <v>133</v>
      </c>
      <c r="AC120" s="96" t="s">
        <v>134</v>
      </c>
      <c r="AD120" s="96"/>
      <c r="AE120" s="96" t="s">
        <v>136</v>
      </c>
      <c r="AF120" s="96" t="s">
        <v>65</v>
      </c>
      <c r="AG120" s="97" t="s">
        <v>77</v>
      </c>
      <c r="AH120" s="97" t="s">
        <v>138</v>
      </c>
      <c r="AI120" s="97" t="s">
        <v>76</v>
      </c>
      <c r="AJ120" s="97" t="s">
        <v>75</v>
      </c>
      <c r="AK120" s="97" t="s">
        <v>139</v>
      </c>
      <c r="AL120" s="97" t="s">
        <v>79</v>
      </c>
      <c r="AM120" s="97" t="s">
        <v>141</v>
      </c>
      <c r="AN120" s="97" t="s">
        <v>142</v>
      </c>
      <c r="AO120" s="98" t="str">
        <f ca="1">VLOOKUP(AG120,'TACC Competition'!$Z:$AA,2,0)</f>
        <v>Scotland</v>
      </c>
      <c r="AP120" s="98" t="str">
        <f ca="1">VLOOKUP(AH120,'TACC Competition'!$Z:$AA,2,0)</f>
        <v>Norway</v>
      </c>
      <c r="AQ120" s="98" t="str">
        <f ca="1">VLOOKUP(AI120,'TACC Competition'!$Z:$AA,2,0)</f>
        <v>Qatar</v>
      </c>
      <c r="AR120" s="98" t="str">
        <f ca="1">VLOOKUP(AJ120,'TACC Competition'!$Z:$AA,2,0)</f>
        <v>Turkiye</v>
      </c>
      <c r="AS120" s="98" t="str">
        <f ca="1">VLOOKUP(AK120,'TACC Competition'!$Z:$AA,2,0)</f>
        <v>Saudi Arabia</v>
      </c>
      <c r="AT120" s="98" t="str">
        <f ca="1">VLOOKUP(AL120,'TACC Competition'!$Z:$AA,2,0)</f>
        <v>Sweden</v>
      </c>
      <c r="AU120" s="98" t="str">
        <f ca="1">VLOOKUP(AM120,'TACC Competition'!$Z:$AA,2,0)</f>
        <v>Panama</v>
      </c>
      <c r="AV120" s="98" t="str">
        <f ca="1">VLOOKUP(AN120,'TACC Competition'!$Z:$AA,2,0)</f>
        <v>Uzbekistan</v>
      </c>
    </row>
    <row r="121" spans="19:48" x14ac:dyDescent="0.15">
      <c r="S121" s="43" t="str">
        <f t="shared" si="13"/>
        <v>BCDFHIJL</v>
      </c>
      <c r="T121" s="93">
        <v>119</v>
      </c>
      <c r="U121" s="96"/>
      <c r="V121" s="96" t="s">
        <v>70</v>
      </c>
      <c r="W121" s="96" t="s">
        <v>71</v>
      </c>
      <c r="X121" s="96" t="s">
        <v>64</v>
      </c>
      <c r="Y121" s="96"/>
      <c r="Z121" s="96" t="s">
        <v>73</v>
      </c>
      <c r="AA121" s="96"/>
      <c r="AB121" s="96" t="s">
        <v>133</v>
      </c>
      <c r="AC121" s="96" t="s">
        <v>134</v>
      </c>
      <c r="AD121" s="96" t="s">
        <v>135</v>
      </c>
      <c r="AE121" s="96"/>
      <c r="AF121" s="96" t="s">
        <v>65</v>
      </c>
      <c r="AG121" s="97" t="s">
        <v>77</v>
      </c>
      <c r="AH121" s="97" t="s">
        <v>137</v>
      </c>
      <c r="AI121" s="97" t="s">
        <v>76</v>
      </c>
      <c r="AJ121" s="97" t="s">
        <v>75</v>
      </c>
      <c r="AK121" s="97" t="s">
        <v>139</v>
      </c>
      <c r="AL121" s="97" t="s">
        <v>79</v>
      </c>
      <c r="AM121" s="97" t="s">
        <v>141</v>
      </c>
      <c r="AN121" s="97" t="s">
        <v>138</v>
      </c>
      <c r="AO121" s="98" t="str">
        <f ca="1">VLOOKUP(AG121,'TACC Competition'!$Z:$AA,2,0)</f>
        <v>Scotland</v>
      </c>
      <c r="AP121" s="98" t="str">
        <f ca="1">VLOOKUP(AH121,'TACC Competition'!$Z:$AA,2,0)</f>
        <v>Algeria</v>
      </c>
      <c r="AQ121" s="98" t="str">
        <f ca="1">VLOOKUP(AI121,'TACC Competition'!$Z:$AA,2,0)</f>
        <v>Qatar</v>
      </c>
      <c r="AR121" s="98" t="str">
        <f ca="1">VLOOKUP(AJ121,'TACC Competition'!$Z:$AA,2,0)</f>
        <v>Turkiye</v>
      </c>
      <c r="AS121" s="98" t="str">
        <f ca="1">VLOOKUP(AK121,'TACC Competition'!$Z:$AA,2,0)</f>
        <v>Saudi Arabia</v>
      </c>
      <c r="AT121" s="98" t="str">
        <f ca="1">VLOOKUP(AL121,'TACC Competition'!$Z:$AA,2,0)</f>
        <v>Sweden</v>
      </c>
      <c r="AU121" s="98" t="str">
        <f ca="1">VLOOKUP(AM121,'TACC Competition'!$Z:$AA,2,0)</f>
        <v>Panama</v>
      </c>
      <c r="AV121" s="98" t="str">
        <f ca="1">VLOOKUP(AN121,'TACC Competition'!$Z:$AA,2,0)</f>
        <v>Norway</v>
      </c>
    </row>
    <row r="122" spans="19:48" x14ac:dyDescent="0.15">
      <c r="S122" s="43" t="str">
        <f t="shared" si="13"/>
        <v>BCDFHIJK</v>
      </c>
      <c r="T122" s="93">
        <v>120</v>
      </c>
      <c r="U122" s="96"/>
      <c r="V122" s="96" t="s">
        <v>70</v>
      </c>
      <c r="W122" s="96" t="s">
        <v>71</v>
      </c>
      <c r="X122" s="96" t="s">
        <v>64</v>
      </c>
      <c r="Y122" s="96"/>
      <c r="Z122" s="96" t="s">
        <v>73</v>
      </c>
      <c r="AA122" s="96"/>
      <c r="AB122" s="96" t="s">
        <v>133</v>
      </c>
      <c r="AC122" s="96" t="s">
        <v>134</v>
      </c>
      <c r="AD122" s="96" t="s">
        <v>135</v>
      </c>
      <c r="AE122" s="96" t="s">
        <v>136</v>
      </c>
      <c r="AF122" s="96"/>
      <c r="AG122" s="97" t="s">
        <v>77</v>
      </c>
      <c r="AH122" s="97" t="s">
        <v>137</v>
      </c>
      <c r="AI122" s="97" t="s">
        <v>76</v>
      </c>
      <c r="AJ122" s="97" t="s">
        <v>75</v>
      </c>
      <c r="AK122" s="97" t="s">
        <v>139</v>
      </c>
      <c r="AL122" s="97" t="s">
        <v>79</v>
      </c>
      <c r="AM122" s="97" t="s">
        <v>138</v>
      </c>
      <c r="AN122" s="97" t="s">
        <v>142</v>
      </c>
      <c r="AO122" s="98" t="str">
        <f ca="1">VLOOKUP(AG122,'TACC Competition'!$Z:$AA,2,0)</f>
        <v>Scotland</v>
      </c>
      <c r="AP122" s="98" t="str">
        <f ca="1">VLOOKUP(AH122,'TACC Competition'!$Z:$AA,2,0)</f>
        <v>Algeria</v>
      </c>
      <c r="AQ122" s="98" t="str">
        <f ca="1">VLOOKUP(AI122,'TACC Competition'!$Z:$AA,2,0)</f>
        <v>Qatar</v>
      </c>
      <c r="AR122" s="98" t="str">
        <f ca="1">VLOOKUP(AJ122,'TACC Competition'!$Z:$AA,2,0)</f>
        <v>Turkiye</v>
      </c>
      <c r="AS122" s="98" t="str">
        <f ca="1">VLOOKUP(AK122,'TACC Competition'!$Z:$AA,2,0)</f>
        <v>Saudi Arabia</v>
      </c>
      <c r="AT122" s="98" t="str">
        <f ca="1">VLOOKUP(AL122,'TACC Competition'!$Z:$AA,2,0)</f>
        <v>Sweden</v>
      </c>
      <c r="AU122" s="98" t="str">
        <f ca="1">VLOOKUP(AM122,'TACC Competition'!$Z:$AA,2,0)</f>
        <v>Norway</v>
      </c>
      <c r="AV122" s="98" t="str">
        <f ca="1">VLOOKUP(AN122,'TACC Competition'!$Z:$AA,2,0)</f>
        <v>Uzbekistan</v>
      </c>
    </row>
    <row r="123" spans="19:48" x14ac:dyDescent="0.15">
      <c r="S123" s="43" t="str">
        <f t="shared" si="13"/>
        <v>BCDFGJKL</v>
      </c>
      <c r="T123" s="93">
        <v>121</v>
      </c>
      <c r="U123" s="96"/>
      <c r="V123" s="96" t="s">
        <v>70</v>
      </c>
      <c r="W123" s="96" t="s">
        <v>71</v>
      </c>
      <c r="X123" s="96" t="s">
        <v>64</v>
      </c>
      <c r="Y123" s="96"/>
      <c r="Z123" s="96" t="s">
        <v>73</v>
      </c>
      <c r="AA123" s="96" t="s">
        <v>106</v>
      </c>
      <c r="AB123" s="96"/>
      <c r="AC123" s="96"/>
      <c r="AD123" s="96" t="s">
        <v>135</v>
      </c>
      <c r="AE123" s="96" t="s">
        <v>136</v>
      </c>
      <c r="AF123" s="96" t="s">
        <v>65</v>
      </c>
      <c r="AG123" s="97" t="s">
        <v>77</v>
      </c>
      <c r="AH123" s="97" t="s">
        <v>140</v>
      </c>
      <c r="AI123" s="97" t="s">
        <v>76</v>
      </c>
      <c r="AJ123" s="97" t="s">
        <v>75</v>
      </c>
      <c r="AK123" s="97" t="s">
        <v>137</v>
      </c>
      <c r="AL123" s="97" t="s">
        <v>79</v>
      </c>
      <c r="AM123" s="97" t="s">
        <v>141</v>
      </c>
      <c r="AN123" s="97" t="s">
        <v>142</v>
      </c>
      <c r="AO123" s="98" t="str">
        <f ca="1">VLOOKUP(AG123,'TACC Competition'!$Z:$AA,2,0)</f>
        <v>Scotland</v>
      </c>
      <c r="AP123" s="98" t="str">
        <f ca="1">VLOOKUP(AH123,'TACC Competition'!$Z:$AA,2,0)</f>
        <v>Egypt</v>
      </c>
      <c r="AQ123" s="98" t="str">
        <f ca="1">VLOOKUP(AI123,'TACC Competition'!$Z:$AA,2,0)</f>
        <v>Qatar</v>
      </c>
      <c r="AR123" s="98" t="str">
        <f ca="1">VLOOKUP(AJ123,'TACC Competition'!$Z:$AA,2,0)</f>
        <v>Turkiye</v>
      </c>
      <c r="AS123" s="98" t="str">
        <f ca="1">VLOOKUP(AK123,'TACC Competition'!$Z:$AA,2,0)</f>
        <v>Algeria</v>
      </c>
      <c r="AT123" s="98" t="str">
        <f ca="1">VLOOKUP(AL123,'TACC Competition'!$Z:$AA,2,0)</f>
        <v>Sweden</v>
      </c>
      <c r="AU123" s="98" t="str">
        <f ca="1">VLOOKUP(AM123,'TACC Competition'!$Z:$AA,2,0)</f>
        <v>Panama</v>
      </c>
      <c r="AV123" s="98" t="str">
        <f ca="1">VLOOKUP(AN123,'TACC Competition'!$Z:$AA,2,0)</f>
        <v>Uzbekistan</v>
      </c>
    </row>
    <row r="124" spans="19:48" x14ac:dyDescent="0.15">
      <c r="S124" s="43" t="str">
        <f t="shared" si="13"/>
        <v>BCDFGIKL</v>
      </c>
      <c r="T124" s="93">
        <v>122</v>
      </c>
      <c r="U124" s="96"/>
      <c r="V124" s="96" t="s">
        <v>70</v>
      </c>
      <c r="W124" s="96" t="s">
        <v>71</v>
      </c>
      <c r="X124" s="96" t="s">
        <v>64</v>
      </c>
      <c r="Y124" s="96"/>
      <c r="Z124" s="96" t="s">
        <v>73</v>
      </c>
      <c r="AA124" s="96" t="s">
        <v>106</v>
      </c>
      <c r="AB124" s="96"/>
      <c r="AC124" s="96" t="s">
        <v>134</v>
      </c>
      <c r="AD124" s="96"/>
      <c r="AE124" s="96" t="s">
        <v>136</v>
      </c>
      <c r="AF124" s="96" t="s">
        <v>65</v>
      </c>
      <c r="AG124" s="97" t="s">
        <v>77</v>
      </c>
      <c r="AH124" s="97" t="s">
        <v>140</v>
      </c>
      <c r="AI124" s="97" t="s">
        <v>76</v>
      </c>
      <c r="AJ124" s="97" t="s">
        <v>75</v>
      </c>
      <c r="AK124" s="97" t="s">
        <v>138</v>
      </c>
      <c r="AL124" s="97" t="s">
        <v>79</v>
      </c>
      <c r="AM124" s="97" t="s">
        <v>141</v>
      </c>
      <c r="AN124" s="97" t="s">
        <v>142</v>
      </c>
      <c r="AO124" s="98" t="str">
        <f ca="1">VLOOKUP(AG124,'TACC Competition'!$Z:$AA,2,0)</f>
        <v>Scotland</v>
      </c>
      <c r="AP124" s="98" t="str">
        <f ca="1">VLOOKUP(AH124,'TACC Competition'!$Z:$AA,2,0)</f>
        <v>Egypt</v>
      </c>
      <c r="AQ124" s="98" t="str">
        <f ca="1">VLOOKUP(AI124,'TACC Competition'!$Z:$AA,2,0)</f>
        <v>Qatar</v>
      </c>
      <c r="AR124" s="98" t="str">
        <f ca="1">VLOOKUP(AJ124,'TACC Competition'!$Z:$AA,2,0)</f>
        <v>Turkiye</v>
      </c>
      <c r="AS124" s="98" t="str">
        <f ca="1">VLOOKUP(AK124,'TACC Competition'!$Z:$AA,2,0)</f>
        <v>Norway</v>
      </c>
      <c r="AT124" s="98" t="str">
        <f ca="1">VLOOKUP(AL124,'TACC Competition'!$Z:$AA,2,0)</f>
        <v>Sweden</v>
      </c>
      <c r="AU124" s="98" t="str">
        <f ca="1">VLOOKUP(AM124,'TACC Competition'!$Z:$AA,2,0)</f>
        <v>Panama</v>
      </c>
      <c r="AV124" s="98" t="str">
        <f ca="1">VLOOKUP(AN124,'TACC Competition'!$Z:$AA,2,0)</f>
        <v>Uzbekistan</v>
      </c>
    </row>
    <row r="125" spans="19:48" x14ac:dyDescent="0.15">
      <c r="S125" s="43" t="str">
        <f t="shared" si="13"/>
        <v>BCDFGIJL</v>
      </c>
      <c r="T125" s="93">
        <v>123</v>
      </c>
      <c r="U125" s="96"/>
      <c r="V125" s="96" t="s">
        <v>70</v>
      </c>
      <c r="W125" s="96" t="s">
        <v>71</v>
      </c>
      <c r="X125" s="96" t="s">
        <v>64</v>
      </c>
      <c r="Y125" s="96"/>
      <c r="Z125" s="96" t="s">
        <v>73</v>
      </c>
      <c r="AA125" s="96" t="s">
        <v>106</v>
      </c>
      <c r="AB125" s="96"/>
      <c r="AC125" s="96" t="s">
        <v>134</v>
      </c>
      <c r="AD125" s="96" t="s">
        <v>135</v>
      </c>
      <c r="AE125" s="96"/>
      <c r="AF125" s="96" t="s">
        <v>65</v>
      </c>
      <c r="AG125" s="97" t="s">
        <v>77</v>
      </c>
      <c r="AH125" s="97" t="s">
        <v>140</v>
      </c>
      <c r="AI125" s="97" t="s">
        <v>76</v>
      </c>
      <c r="AJ125" s="97" t="s">
        <v>75</v>
      </c>
      <c r="AK125" s="97" t="s">
        <v>137</v>
      </c>
      <c r="AL125" s="97" t="s">
        <v>79</v>
      </c>
      <c r="AM125" s="97" t="s">
        <v>141</v>
      </c>
      <c r="AN125" s="97" t="s">
        <v>138</v>
      </c>
      <c r="AO125" s="98" t="str">
        <f ca="1">VLOOKUP(AG125,'TACC Competition'!$Z:$AA,2,0)</f>
        <v>Scotland</v>
      </c>
      <c r="AP125" s="98" t="str">
        <f ca="1">VLOOKUP(AH125,'TACC Competition'!$Z:$AA,2,0)</f>
        <v>Egypt</v>
      </c>
      <c r="AQ125" s="98" t="str">
        <f ca="1">VLOOKUP(AI125,'TACC Competition'!$Z:$AA,2,0)</f>
        <v>Qatar</v>
      </c>
      <c r="AR125" s="98" t="str">
        <f ca="1">VLOOKUP(AJ125,'TACC Competition'!$Z:$AA,2,0)</f>
        <v>Turkiye</v>
      </c>
      <c r="AS125" s="98" t="str">
        <f ca="1">VLOOKUP(AK125,'TACC Competition'!$Z:$AA,2,0)</f>
        <v>Algeria</v>
      </c>
      <c r="AT125" s="98" t="str">
        <f ca="1">VLOOKUP(AL125,'TACC Competition'!$Z:$AA,2,0)</f>
        <v>Sweden</v>
      </c>
      <c r="AU125" s="98" t="str">
        <f ca="1">VLOOKUP(AM125,'TACC Competition'!$Z:$AA,2,0)</f>
        <v>Panama</v>
      </c>
      <c r="AV125" s="98" t="str">
        <f ca="1">VLOOKUP(AN125,'TACC Competition'!$Z:$AA,2,0)</f>
        <v>Norway</v>
      </c>
    </row>
    <row r="126" spans="19:48" x14ac:dyDescent="0.15">
      <c r="S126" s="43" t="str">
        <f t="shared" si="13"/>
        <v>BCDFGIJK</v>
      </c>
      <c r="T126" s="93">
        <v>124</v>
      </c>
      <c r="U126" s="96"/>
      <c r="V126" s="96" t="s">
        <v>70</v>
      </c>
      <c r="W126" s="96" t="s">
        <v>71</v>
      </c>
      <c r="X126" s="96" t="s">
        <v>64</v>
      </c>
      <c r="Y126" s="96"/>
      <c r="Z126" s="96" t="s">
        <v>73</v>
      </c>
      <c r="AA126" s="96" t="s">
        <v>106</v>
      </c>
      <c r="AB126" s="96"/>
      <c r="AC126" s="96" t="s">
        <v>134</v>
      </c>
      <c r="AD126" s="96" t="s">
        <v>135</v>
      </c>
      <c r="AE126" s="96" t="s">
        <v>136</v>
      </c>
      <c r="AF126" s="96"/>
      <c r="AG126" s="97" t="s">
        <v>77</v>
      </c>
      <c r="AH126" s="97" t="s">
        <v>140</v>
      </c>
      <c r="AI126" s="97" t="s">
        <v>76</v>
      </c>
      <c r="AJ126" s="97" t="s">
        <v>75</v>
      </c>
      <c r="AK126" s="97" t="s">
        <v>137</v>
      </c>
      <c r="AL126" s="97" t="s">
        <v>79</v>
      </c>
      <c r="AM126" s="97" t="s">
        <v>138</v>
      </c>
      <c r="AN126" s="97" t="s">
        <v>142</v>
      </c>
      <c r="AO126" s="98" t="str">
        <f ca="1">VLOOKUP(AG126,'TACC Competition'!$Z:$AA,2,0)</f>
        <v>Scotland</v>
      </c>
      <c r="AP126" s="98" t="str">
        <f ca="1">VLOOKUP(AH126,'TACC Competition'!$Z:$AA,2,0)</f>
        <v>Egypt</v>
      </c>
      <c r="AQ126" s="98" t="str">
        <f ca="1">VLOOKUP(AI126,'TACC Competition'!$Z:$AA,2,0)</f>
        <v>Qatar</v>
      </c>
      <c r="AR126" s="98" t="str">
        <f ca="1">VLOOKUP(AJ126,'TACC Competition'!$Z:$AA,2,0)</f>
        <v>Turkiye</v>
      </c>
      <c r="AS126" s="98" t="str">
        <f ca="1">VLOOKUP(AK126,'TACC Competition'!$Z:$AA,2,0)</f>
        <v>Algeria</v>
      </c>
      <c r="AT126" s="98" t="str">
        <f ca="1">VLOOKUP(AL126,'TACC Competition'!$Z:$AA,2,0)</f>
        <v>Sweden</v>
      </c>
      <c r="AU126" s="98" t="str">
        <f ca="1">VLOOKUP(AM126,'TACC Competition'!$Z:$AA,2,0)</f>
        <v>Norway</v>
      </c>
      <c r="AV126" s="98" t="str">
        <f ca="1">VLOOKUP(AN126,'TACC Competition'!$Z:$AA,2,0)</f>
        <v>Uzbekistan</v>
      </c>
    </row>
    <row r="127" spans="19:48" x14ac:dyDescent="0.15">
      <c r="S127" s="43" t="str">
        <f t="shared" si="13"/>
        <v>BCDFGHKL</v>
      </c>
      <c r="T127" s="93">
        <v>125</v>
      </c>
      <c r="U127" s="96"/>
      <c r="V127" s="96" t="s">
        <v>70</v>
      </c>
      <c r="W127" s="96" t="s">
        <v>71</v>
      </c>
      <c r="X127" s="96" t="s">
        <v>64</v>
      </c>
      <c r="Y127" s="96"/>
      <c r="Z127" s="96" t="s">
        <v>73</v>
      </c>
      <c r="AA127" s="96" t="s">
        <v>106</v>
      </c>
      <c r="AB127" s="96" t="s">
        <v>133</v>
      </c>
      <c r="AC127" s="96"/>
      <c r="AD127" s="96"/>
      <c r="AE127" s="96" t="s">
        <v>136</v>
      </c>
      <c r="AF127" s="96" t="s">
        <v>65</v>
      </c>
      <c r="AG127" s="97" t="s">
        <v>77</v>
      </c>
      <c r="AH127" s="97" t="s">
        <v>140</v>
      </c>
      <c r="AI127" s="97" t="s">
        <v>76</v>
      </c>
      <c r="AJ127" s="97" t="s">
        <v>75</v>
      </c>
      <c r="AK127" s="97" t="s">
        <v>139</v>
      </c>
      <c r="AL127" s="97" t="s">
        <v>79</v>
      </c>
      <c r="AM127" s="97" t="s">
        <v>141</v>
      </c>
      <c r="AN127" s="97" t="s">
        <v>142</v>
      </c>
      <c r="AO127" s="98" t="str">
        <f ca="1">VLOOKUP(AG127,'TACC Competition'!$Z:$AA,2,0)</f>
        <v>Scotland</v>
      </c>
      <c r="AP127" s="98" t="str">
        <f ca="1">VLOOKUP(AH127,'TACC Competition'!$Z:$AA,2,0)</f>
        <v>Egypt</v>
      </c>
      <c r="AQ127" s="98" t="str">
        <f ca="1">VLOOKUP(AI127,'TACC Competition'!$Z:$AA,2,0)</f>
        <v>Qatar</v>
      </c>
      <c r="AR127" s="98" t="str">
        <f ca="1">VLOOKUP(AJ127,'TACC Competition'!$Z:$AA,2,0)</f>
        <v>Turkiye</v>
      </c>
      <c r="AS127" s="98" t="str">
        <f ca="1">VLOOKUP(AK127,'TACC Competition'!$Z:$AA,2,0)</f>
        <v>Saudi Arabia</v>
      </c>
      <c r="AT127" s="98" t="str">
        <f ca="1">VLOOKUP(AL127,'TACC Competition'!$Z:$AA,2,0)</f>
        <v>Sweden</v>
      </c>
      <c r="AU127" s="98" t="str">
        <f ca="1">VLOOKUP(AM127,'TACC Competition'!$Z:$AA,2,0)</f>
        <v>Panama</v>
      </c>
      <c r="AV127" s="98" t="str">
        <f ca="1">VLOOKUP(AN127,'TACC Competition'!$Z:$AA,2,0)</f>
        <v>Uzbekistan</v>
      </c>
    </row>
    <row r="128" spans="19:48" x14ac:dyDescent="0.15">
      <c r="S128" s="43" t="str">
        <f t="shared" si="13"/>
        <v>BCDFGHJL</v>
      </c>
      <c r="T128" s="93">
        <v>126</v>
      </c>
      <c r="U128" s="96"/>
      <c r="V128" s="96" t="s">
        <v>70</v>
      </c>
      <c r="W128" s="96" t="s">
        <v>71</v>
      </c>
      <c r="X128" s="96" t="s">
        <v>64</v>
      </c>
      <c r="Y128" s="96"/>
      <c r="Z128" s="96" t="s">
        <v>73</v>
      </c>
      <c r="AA128" s="96" t="s">
        <v>106</v>
      </c>
      <c r="AB128" s="96" t="s">
        <v>133</v>
      </c>
      <c r="AC128" s="96"/>
      <c r="AD128" s="96" t="s">
        <v>135</v>
      </c>
      <c r="AE128" s="96"/>
      <c r="AF128" s="96" t="s">
        <v>65</v>
      </c>
      <c r="AG128" s="97" t="s">
        <v>77</v>
      </c>
      <c r="AH128" s="97" t="s">
        <v>140</v>
      </c>
      <c r="AI128" s="97" t="s">
        <v>76</v>
      </c>
      <c r="AJ128" s="97" t="s">
        <v>75</v>
      </c>
      <c r="AK128" s="97" t="s">
        <v>139</v>
      </c>
      <c r="AL128" s="97" t="s">
        <v>79</v>
      </c>
      <c r="AM128" s="97" t="s">
        <v>141</v>
      </c>
      <c r="AN128" s="97" t="s">
        <v>137</v>
      </c>
      <c r="AO128" s="98" t="str">
        <f ca="1">VLOOKUP(AG128,'TACC Competition'!$Z:$AA,2,0)</f>
        <v>Scotland</v>
      </c>
      <c r="AP128" s="98" t="str">
        <f ca="1">VLOOKUP(AH128,'TACC Competition'!$Z:$AA,2,0)</f>
        <v>Egypt</v>
      </c>
      <c r="AQ128" s="98" t="str">
        <f ca="1">VLOOKUP(AI128,'TACC Competition'!$Z:$AA,2,0)</f>
        <v>Qatar</v>
      </c>
      <c r="AR128" s="98" t="str">
        <f ca="1">VLOOKUP(AJ128,'TACC Competition'!$Z:$AA,2,0)</f>
        <v>Turkiye</v>
      </c>
      <c r="AS128" s="98" t="str">
        <f ca="1">VLOOKUP(AK128,'TACC Competition'!$Z:$AA,2,0)</f>
        <v>Saudi Arabia</v>
      </c>
      <c r="AT128" s="98" t="str">
        <f ca="1">VLOOKUP(AL128,'TACC Competition'!$Z:$AA,2,0)</f>
        <v>Sweden</v>
      </c>
      <c r="AU128" s="98" t="str">
        <f ca="1">VLOOKUP(AM128,'TACC Competition'!$Z:$AA,2,0)</f>
        <v>Panama</v>
      </c>
      <c r="AV128" s="98" t="str">
        <f ca="1">VLOOKUP(AN128,'TACC Competition'!$Z:$AA,2,0)</f>
        <v>Algeria</v>
      </c>
    </row>
    <row r="129" spans="19:48" x14ac:dyDescent="0.15">
      <c r="S129" s="43" t="str">
        <f t="shared" si="13"/>
        <v>BCDFGHJK</v>
      </c>
      <c r="T129" s="93">
        <v>127</v>
      </c>
      <c r="U129" s="96"/>
      <c r="V129" s="96" t="s">
        <v>70</v>
      </c>
      <c r="W129" s="96" t="s">
        <v>71</v>
      </c>
      <c r="X129" s="96" t="s">
        <v>64</v>
      </c>
      <c r="Y129" s="96"/>
      <c r="Z129" s="96" t="s">
        <v>73</v>
      </c>
      <c r="AA129" s="96" t="s">
        <v>106</v>
      </c>
      <c r="AB129" s="96" t="s">
        <v>133</v>
      </c>
      <c r="AC129" s="96"/>
      <c r="AD129" s="96" t="s">
        <v>135</v>
      </c>
      <c r="AE129" s="96" t="s">
        <v>136</v>
      </c>
      <c r="AF129" s="96"/>
      <c r="AG129" s="97" t="s">
        <v>139</v>
      </c>
      <c r="AH129" s="97" t="s">
        <v>140</v>
      </c>
      <c r="AI129" s="97" t="s">
        <v>76</v>
      </c>
      <c r="AJ129" s="97" t="s">
        <v>77</v>
      </c>
      <c r="AK129" s="97" t="s">
        <v>137</v>
      </c>
      <c r="AL129" s="97" t="s">
        <v>79</v>
      </c>
      <c r="AM129" s="97" t="s">
        <v>75</v>
      </c>
      <c r="AN129" s="97" t="s">
        <v>142</v>
      </c>
      <c r="AO129" s="98" t="str">
        <f ca="1">VLOOKUP(AG129,'TACC Competition'!$Z:$AA,2,0)</f>
        <v>Saudi Arabia</v>
      </c>
      <c r="AP129" s="98" t="str">
        <f ca="1">VLOOKUP(AH129,'TACC Competition'!$Z:$AA,2,0)</f>
        <v>Egypt</v>
      </c>
      <c r="AQ129" s="98" t="str">
        <f ca="1">VLOOKUP(AI129,'TACC Competition'!$Z:$AA,2,0)</f>
        <v>Qatar</v>
      </c>
      <c r="AR129" s="98" t="str">
        <f ca="1">VLOOKUP(AJ129,'TACC Competition'!$Z:$AA,2,0)</f>
        <v>Scotland</v>
      </c>
      <c r="AS129" s="98" t="str">
        <f ca="1">VLOOKUP(AK129,'TACC Competition'!$Z:$AA,2,0)</f>
        <v>Algeria</v>
      </c>
      <c r="AT129" s="98" t="str">
        <f ca="1">VLOOKUP(AL129,'TACC Competition'!$Z:$AA,2,0)</f>
        <v>Sweden</v>
      </c>
      <c r="AU129" s="98" t="str">
        <f ca="1">VLOOKUP(AM129,'TACC Competition'!$Z:$AA,2,0)</f>
        <v>Turkiye</v>
      </c>
      <c r="AV129" s="98" t="str">
        <f ca="1">VLOOKUP(AN129,'TACC Competition'!$Z:$AA,2,0)</f>
        <v>Uzbekistan</v>
      </c>
    </row>
    <row r="130" spans="19:48" x14ac:dyDescent="0.15">
      <c r="S130" s="43" t="str">
        <f t="shared" si="13"/>
        <v>BCDFGHIL</v>
      </c>
      <c r="T130" s="93">
        <v>128</v>
      </c>
      <c r="U130" s="96"/>
      <c r="V130" s="96" t="s">
        <v>70</v>
      </c>
      <c r="W130" s="96" t="s">
        <v>71</v>
      </c>
      <c r="X130" s="96" t="s">
        <v>64</v>
      </c>
      <c r="Y130" s="96"/>
      <c r="Z130" s="96" t="s">
        <v>73</v>
      </c>
      <c r="AA130" s="96" t="s">
        <v>106</v>
      </c>
      <c r="AB130" s="96" t="s">
        <v>133</v>
      </c>
      <c r="AC130" s="96" t="s">
        <v>134</v>
      </c>
      <c r="AD130" s="96"/>
      <c r="AE130" s="96"/>
      <c r="AF130" s="96" t="s">
        <v>65</v>
      </c>
      <c r="AG130" s="97" t="s">
        <v>77</v>
      </c>
      <c r="AH130" s="97" t="s">
        <v>140</v>
      </c>
      <c r="AI130" s="97" t="s">
        <v>76</v>
      </c>
      <c r="AJ130" s="97" t="s">
        <v>75</v>
      </c>
      <c r="AK130" s="97" t="s">
        <v>139</v>
      </c>
      <c r="AL130" s="97" t="s">
        <v>79</v>
      </c>
      <c r="AM130" s="97" t="s">
        <v>141</v>
      </c>
      <c r="AN130" s="97" t="s">
        <v>138</v>
      </c>
      <c r="AO130" s="98" t="str">
        <f ca="1">VLOOKUP(AG130,'TACC Competition'!$Z:$AA,2,0)</f>
        <v>Scotland</v>
      </c>
      <c r="AP130" s="98" t="str">
        <f ca="1">VLOOKUP(AH130,'TACC Competition'!$Z:$AA,2,0)</f>
        <v>Egypt</v>
      </c>
      <c r="AQ130" s="98" t="str">
        <f ca="1">VLOOKUP(AI130,'TACC Competition'!$Z:$AA,2,0)</f>
        <v>Qatar</v>
      </c>
      <c r="AR130" s="98" t="str">
        <f ca="1">VLOOKUP(AJ130,'TACC Competition'!$Z:$AA,2,0)</f>
        <v>Turkiye</v>
      </c>
      <c r="AS130" s="98" t="str">
        <f ca="1">VLOOKUP(AK130,'TACC Competition'!$Z:$AA,2,0)</f>
        <v>Saudi Arabia</v>
      </c>
      <c r="AT130" s="98" t="str">
        <f ca="1">VLOOKUP(AL130,'TACC Competition'!$Z:$AA,2,0)</f>
        <v>Sweden</v>
      </c>
      <c r="AU130" s="98" t="str">
        <f ca="1">VLOOKUP(AM130,'TACC Competition'!$Z:$AA,2,0)</f>
        <v>Panama</v>
      </c>
      <c r="AV130" s="98" t="str">
        <f ca="1">VLOOKUP(AN130,'TACC Competition'!$Z:$AA,2,0)</f>
        <v>Norway</v>
      </c>
    </row>
    <row r="131" spans="19:48" x14ac:dyDescent="0.15">
      <c r="S131" s="43" t="str">
        <f t="shared" si="13"/>
        <v>BCDFGHIK</v>
      </c>
      <c r="T131" s="93">
        <v>129</v>
      </c>
      <c r="U131" s="96"/>
      <c r="V131" s="96" t="s">
        <v>70</v>
      </c>
      <c r="W131" s="96" t="s">
        <v>71</v>
      </c>
      <c r="X131" s="96" t="s">
        <v>64</v>
      </c>
      <c r="Y131" s="96"/>
      <c r="Z131" s="96" t="s">
        <v>73</v>
      </c>
      <c r="AA131" s="96" t="s">
        <v>106</v>
      </c>
      <c r="AB131" s="96" t="s">
        <v>133</v>
      </c>
      <c r="AC131" s="96" t="s">
        <v>134</v>
      </c>
      <c r="AD131" s="96"/>
      <c r="AE131" s="96" t="s">
        <v>136</v>
      </c>
      <c r="AF131" s="96"/>
      <c r="AG131" s="97" t="s">
        <v>77</v>
      </c>
      <c r="AH131" s="97" t="s">
        <v>140</v>
      </c>
      <c r="AI131" s="97" t="s">
        <v>76</v>
      </c>
      <c r="AJ131" s="97" t="s">
        <v>75</v>
      </c>
      <c r="AK131" s="97" t="s">
        <v>139</v>
      </c>
      <c r="AL131" s="97" t="s">
        <v>79</v>
      </c>
      <c r="AM131" s="97" t="s">
        <v>138</v>
      </c>
      <c r="AN131" s="97" t="s">
        <v>142</v>
      </c>
      <c r="AO131" s="98" t="str">
        <f ca="1">VLOOKUP(AG131,'TACC Competition'!$Z:$AA,2,0)</f>
        <v>Scotland</v>
      </c>
      <c r="AP131" s="98" t="str">
        <f ca="1">VLOOKUP(AH131,'TACC Competition'!$Z:$AA,2,0)</f>
        <v>Egypt</v>
      </c>
      <c r="AQ131" s="98" t="str">
        <f ca="1">VLOOKUP(AI131,'TACC Competition'!$Z:$AA,2,0)</f>
        <v>Qatar</v>
      </c>
      <c r="AR131" s="98" t="str">
        <f ca="1">VLOOKUP(AJ131,'TACC Competition'!$Z:$AA,2,0)</f>
        <v>Turkiye</v>
      </c>
      <c r="AS131" s="98" t="str">
        <f ca="1">VLOOKUP(AK131,'TACC Competition'!$Z:$AA,2,0)</f>
        <v>Saudi Arabia</v>
      </c>
      <c r="AT131" s="98" t="str">
        <f ca="1">VLOOKUP(AL131,'TACC Competition'!$Z:$AA,2,0)</f>
        <v>Sweden</v>
      </c>
      <c r="AU131" s="98" t="str">
        <f ca="1">VLOOKUP(AM131,'TACC Competition'!$Z:$AA,2,0)</f>
        <v>Norway</v>
      </c>
      <c r="AV131" s="98" t="str">
        <f ca="1">VLOOKUP(AN131,'TACC Competition'!$Z:$AA,2,0)</f>
        <v>Uzbekistan</v>
      </c>
    </row>
    <row r="132" spans="19:48" x14ac:dyDescent="0.15">
      <c r="S132" s="43" t="str">
        <f t="shared" ref="S132:S195" si="14">CONCATENATE(U132,V132,W132,X132,Y132,Z132,AA132,AB132,AC132,AD132,AE132,AF132)</f>
        <v>BCDFGHIJ</v>
      </c>
      <c r="T132" s="93">
        <v>130</v>
      </c>
      <c r="U132" s="96"/>
      <c r="V132" s="96" t="s">
        <v>70</v>
      </c>
      <c r="W132" s="96" t="s">
        <v>71</v>
      </c>
      <c r="X132" s="96" t="s">
        <v>64</v>
      </c>
      <c r="Y132" s="96"/>
      <c r="Z132" s="96" t="s">
        <v>73</v>
      </c>
      <c r="AA132" s="96" t="s">
        <v>106</v>
      </c>
      <c r="AB132" s="96" t="s">
        <v>133</v>
      </c>
      <c r="AC132" s="96" t="s">
        <v>134</v>
      </c>
      <c r="AD132" s="96" t="s">
        <v>135</v>
      </c>
      <c r="AE132" s="96"/>
      <c r="AF132" s="96"/>
      <c r="AG132" s="97" t="s">
        <v>139</v>
      </c>
      <c r="AH132" s="97" t="s">
        <v>140</v>
      </c>
      <c r="AI132" s="97" t="s">
        <v>76</v>
      </c>
      <c r="AJ132" s="97" t="s">
        <v>77</v>
      </c>
      <c r="AK132" s="97" t="s">
        <v>137</v>
      </c>
      <c r="AL132" s="97" t="s">
        <v>79</v>
      </c>
      <c r="AM132" s="97" t="s">
        <v>75</v>
      </c>
      <c r="AN132" s="97" t="s">
        <v>138</v>
      </c>
      <c r="AO132" s="98" t="str">
        <f ca="1">VLOOKUP(AG132,'TACC Competition'!$Z:$AA,2,0)</f>
        <v>Saudi Arabia</v>
      </c>
      <c r="AP132" s="98" t="str">
        <f ca="1">VLOOKUP(AH132,'TACC Competition'!$Z:$AA,2,0)</f>
        <v>Egypt</v>
      </c>
      <c r="AQ132" s="98" t="str">
        <f ca="1">VLOOKUP(AI132,'TACC Competition'!$Z:$AA,2,0)</f>
        <v>Qatar</v>
      </c>
      <c r="AR132" s="98" t="str">
        <f ca="1">VLOOKUP(AJ132,'TACC Competition'!$Z:$AA,2,0)</f>
        <v>Scotland</v>
      </c>
      <c r="AS132" s="98" t="str">
        <f ca="1">VLOOKUP(AK132,'TACC Competition'!$Z:$AA,2,0)</f>
        <v>Algeria</v>
      </c>
      <c r="AT132" s="98" t="str">
        <f ca="1">VLOOKUP(AL132,'TACC Competition'!$Z:$AA,2,0)</f>
        <v>Sweden</v>
      </c>
      <c r="AU132" s="98" t="str">
        <f ca="1">VLOOKUP(AM132,'TACC Competition'!$Z:$AA,2,0)</f>
        <v>Turkiye</v>
      </c>
      <c r="AV132" s="98" t="str">
        <f ca="1">VLOOKUP(AN132,'TACC Competition'!$Z:$AA,2,0)</f>
        <v>Norway</v>
      </c>
    </row>
    <row r="133" spans="19:48" x14ac:dyDescent="0.15">
      <c r="S133" s="43" t="str">
        <f t="shared" si="14"/>
        <v>BCDEIJKL</v>
      </c>
      <c r="T133" s="93">
        <v>131</v>
      </c>
      <c r="U133" s="96"/>
      <c r="V133" s="96" t="s">
        <v>70</v>
      </c>
      <c r="W133" s="96" t="s">
        <v>71</v>
      </c>
      <c r="X133" s="96" t="s">
        <v>64</v>
      </c>
      <c r="Y133" s="96" t="s">
        <v>72</v>
      </c>
      <c r="Z133" s="96"/>
      <c r="AA133" s="96"/>
      <c r="AB133" s="96"/>
      <c r="AC133" s="96" t="s">
        <v>134</v>
      </c>
      <c r="AD133" s="96" t="s">
        <v>135</v>
      </c>
      <c r="AE133" s="96" t="s">
        <v>136</v>
      </c>
      <c r="AF133" s="96" t="s">
        <v>65</v>
      </c>
      <c r="AG133" s="97" t="s">
        <v>78</v>
      </c>
      <c r="AH133" s="97" t="s">
        <v>137</v>
      </c>
      <c r="AI133" s="97" t="s">
        <v>76</v>
      </c>
      <c r="AJ133" s="97" t="s">
        <v>77</v>
      </c>
      <c r="AK133" s="97" t="s">
        <v>138</v>
      </c>
      <c r="AL133" s="97" t="s">
        <v>75</v>
      </c>
      <c r="AM133" s="97" t="s">
        <v>141</v>
      </c>
      <c r="AN133" s="97" t="s">
        <v>142</v>
      </c>
      <c r="AO133" s="98" t="str">
        <f ca="1">VLOOKUP(AG133,'TACC Competition'!$Z:$AA,2,0)</f>
        <v>Cote d'Ivoire</v>
      </c>
      <c r="AP133" s="98" t="str">
        <f ca="1">VLOOKUP(AH133,'TACC Competition'!$Z:$AA,2,0)</f>
        <v>Algeria</v>
      </c>
      <c r="AQ133" s="98" t="str">
        <f ca="1">VLOOKUP(AI133,'TACC Competition'!$Z:$AA,2,0)</f>
        <v>Qatar</v>
      </c>
      <c r="AR133" s="98" t="str">
        <f ca="1">VLOOKUP(AJ133,'TACC Competition'!$Z:$AA,2,0)</f>
        <v>Scotland</v>
      </c>
      <c r="AS133" s="98" t="str">
        <f ca="1">VLOOKUP(AK133,'TACC Competition'!$Z:$AA,2,0)</f>
        <v>Norway</v>
      </c>
      <c r="AT133" s="98" t="str">
        <f ca="1">VLOOKUP(AL133,'TACC Competition'!$Z:$AA,2,0)</f>
        <v>Turkiye</v>
      </c>
      <c r="AU133" s="98" t="str">
        <f ca="1">VLOOKUP(AM133,'TACC Competition'!$Z:$AA,2,0)</f>
        <v>Panama</v>
      </c>
      <c r="AV133" s="98" t="str">
        <f ca="1">VLOOKUP(AN133,'TACC Competition'!$Z:$AA,2,0)</f>
        <v>Uzbekistan</v>
      </c>
    </row>
    <row r="134" spans="19:48" x14ac:dyDescent="0.15">
      <c r="S134" s="43" t="str">
        <f t="shared" si="14"/>
        <v>BCDEHJKL</v>
      </c>
      <c r="T134" s="93">
        <v>132</v>
      </c>
      <c r="U134" s="96"/>
      <c r="V134" s="96" t="s">
        <v>70</v>
      </c>
      <c r="W134" s="96" t="s">
        <v>71</v>
      </c>
      <c r="X134" s="96" t="s">
        <v>64</v>
      </c>
      <c r="Y134" s="96" t="s">
        <v>72</v>
      </c>
      <c r="Z134" s="96"/>
      <c r="AA134" s="96"/>
      <c r="AB134" s="96" t="s">
        <v>133</v>
      </c>
      <c r="AC134" s="96"/>
      <c r="AD134" s="96" t="s">
        <v>135</v>
      </c>
      <c r="AE134" s="96" t="s">
        <v>136</v>
      </c>
      <c r="AF134" s="96" t="s">
        <v>65</v>
      </c>
      <c r="AG134" s="97" t="s">
        <v>78</v>
      </c>
      <c r="AH134" s="97" t="s">
        <v>137</v>
      </c>
      <c r="AI134" s="97" t="s">
        <v>76</v>
      </c>
      <c r="AJ134" s="97" t="s">
        <v>77</v>
      </c>
      <c r="AK134" s="97" t="s">
        <v>139</v>
      </c>
      <c r="AL134" s="97" t="s">
        <v>75</v>
      </c>
      <c r="AM134" s="97" t="s">
        <v>141</v>
      </c>
      <c r="AN134" s="97" t="s">
        <v>142</v>
      </c>
      <c r="AO134" s="98" t="str">
        <f ca="1">VLOOKUP(AG134,'TACC Competition'!$Z:$AA,2,0)</f>
        <v>Cote d'Ivoire</v>
      </c>
      <c r="AP134" s="98" t="str">
        <f ca="1">VLOOKUP(AH134,'TACC Competition'!$Z:$AA,2,0)</f>
        <v>Algeria</v>
      </c>
      <c r="AQ134" s="98" t="str">
        <f ca="1">VLOOKUP(AI134,'TACC Competition'!$Z:$AA,2,0)</f>
        <v>Qatar</v>
      </c>
      <c r="AR134" s="98" t="str">
        <f ca="1">VLOOKUP(AJ134,'TACC Competition'!$Z:$AA,2,0)</f>
        <v>Scotland</v>
      </c>
      <c r="AS134" s="98" t="str">
        <f ca="1">VLOOKUP(AK134,'TACC Competition'!$Z:$AA,2,0)</f>
        <v>Saudi Arabia</v>
      </c>
      <c r="AT134" s="98" t="str">
        <f ca="1">VLOOKUP(AL134,'TACC Competition'!$Z:$AA,2,0)</f>
        <v>Turkiye</v>
      </c>
      <c r="AU134" s="98" t="str">
        <f ca="1">VLOOKUP(AM134,'TACC Competition'!$Z:$AA,2,0)</f>
        <v>Panama</v>
      </c>
      <c r="AV134" s="98" t="str">
        <f ca="1">VLOOKUP(AN134,'TACC Competition'!$Z:$AA,2,0)</f>
        <v>Uzbekistan</v>
      </c>
    </row>
    <row r="135" spans="19:48" x14ac:dyDescent="0.15">
      <c r="S135" s="43" t="str">
        <f t="shared" si="14"/>
        <v>BCDEHIKL</v>
      </c>
      <c r="T135" s="93">
        <v>133</v>
      </c>
      <c r="U135" s="96"/>
      <c r="V135" s="96" t="s">
        <v>70</v>
      </c>
      <c r="W135" s="96" t="s">
        <v>71</v>
      </c>
      <c r="X135" s="96" t="s">
        <v>64</v>
      </c>
      <c r="Y135" s="96" t="s">
        <v>72</v>
      </c>
      <c r="Z135" s="96"/>
      <c r="AA135" s="96"/>
      <c r="AB135" s="96" t="s">
        <v>133</v>
      </c>
      <c r="AC135" s="96" t="s">
        <v>134</v>
      </c>
      <c r="AD135" s="96"/>
      <c r="AE135" s="96" t="s">
        <v>136</v>
      </c>
      <c r="AF135" s="96" t="s">
        <v>65</v>
      </c>
      <c r="AG135" s="97" t="s">
        <v>78</v>
      </c>
      <c r="AH135" s="97" t="s">
        <v>138</v>
      </c>
      <c r="AI135" s="97" t="s">
        <v>76</v>
      </c>
      <c r="AJ135" s="97" t="s">
        <v>77</v>
      </c>
      <c r="AK135" s="97" t="s">
        <v>139</v>
      </c>
      <c r="AL135" s="97" t="s">
        <v>75</v>
      </c>
      <c r="AM135" s="97" t="s">
        <v>141</v>
      </c>
      <c r="AN135" s="97" t="s">
        <v>142</v>
      </c>
      <c r="AO135" s="98" t="str">
        <f ca="1">VLOOKUP(AG135,'TACC Competition'!$Z:$AA,2,0)</f>
        <v>Cote d'Ivoire</v>
      </c>
      <c r="AP135" s="98" t="str">
        <f ca="1">VLOOKUP(AH135,'TACC Competition'!$Z:$AA,2,0)</f>
        <v>Norway</v>
      </c>
      <c r="AQ135" s="98" t="str">
        <f ca="1">VLOOKUP(AI135,'TACC Competition'!$Z:$AA,2,0)</f>
        <v>Qatar</v>
      </c>
      <c r="AR135" s="98" t="str">
        <f ca="1">VLOOKUP(AJ135,'TACC Competition'!$Z:$AA,2,0)</f>
        <v>Scotland</v>
      </c>
      <c r="AS135" s="98" t="str">
        <f ca="1">VLOOKUP(AK135,'TACC Competition'!$Z:$AA,2,0)</f>
        <v>Saudi Arabia</v>
      </c>
      <c r="AT135" s="98" t="str">
        <f ca="1">VLOOKUP(AL135,'TACC Competition'!$Z:$AA,2,0)</f>
        <v>Turkiye</v>
      </c>
      <c r="AU135" s="98" t="str">
        <f ca="1">VLOOKUP(AM135,'TACC Competition'!$Z:$AA,2,0)</f>
        <v>Panama</v>
      </c>
      <c r="AV135" s="98" t="str">
        <f ca="1">VLOOKUP(AN135,'TACC Competition'!$Z:$AA,2,0)</f>
        <v>Uzbekistan</v>
      </c>
    </row>
    <row r="136" spans="19:48" x14ac:dyDescent="0.15">
      <c r="S136" s="43" t="str">
        <f t="shared" si="14"/>
        <v>BCDEHIJL</v>
      </c>
      <c r="T136" s="93">
        <v>134</v>
      </c>
      <c r="U136" s="96"/>
      <c r="V136" s="96" t="s">
        <v>70</v>
      </c>
      <c r="W136" s="96" t="s">
        <v>71</v>
      </c>
      <c r="X136" s="96" t="s">
        <v>64</v>
      </c>
      <c r="Y136" s="96" t="s">
        <v>72</v>
      </c>
      <c r="Z136" s="96"/>
      <c r="AA136" s="96"/>
      <c r="AB136" s="96" t="s">
        <v>133</v>
      </c>
      <c r="AC136" s="96" t="s">
        <v>134</v>
      </c>
      <c r="AD136" s="96" t="s">
        <v>135</v>
      </c>
      <c r="AE136" s="96"/>
      <c r="AF136" s="96" t="s">
        <v>65</v>
      </c>
      <c r="AG136" s="97" t="s">
        <v>78</v>
      </c>
      <c r="AH136" s="97" t="s">
        <v>137</v>
      </c>
      <c r="AI136" s="97" t="s">
        <v>76</v>
      </c>
      <c r="AJ136" s="97" t="s">
        <v>77</v>
      </c>
      <c r="AK136" s="97" t="s">
        <v>139</v>
      </c>
      <c r="AL136" s="97" t="s">
        <v>75</v>
      </c>
      <c r="AM136" s="97" t="s">
        <v>141</v>
      </c>
      <c r="AN136" s="97" t="s">
        <v>138</v>
      </c>
      <c r="AO136" s="98" t="str">
        <f ca="1">VLOOKUP(AG136,'TACC Competition'!$Z:$AA,2,0)</f>
        <v>Cote d'Ivoire</v>
      </c>
      <c r="AP136" s="98" t="str">
        <f ca="1">VLOOKUP(AH136,'TACC Competition'!$Z:$AA,2,0)</f>
        <v>Algeria</v>
      </c>
      <c r="AQ136" s="98" t="str">
        <f ca="1">VLOOKUP(AI136,'TACC Competition'!$Z:$AA,2,0)</f>
        <v>Qatar</v>
      </c>
      <c r="AR136" s="98" t="str">
        <f ca="1">VLOOKUP(AJ136,'TACC Competition'!$Z:$AA,2,0)</f>
        <v>Scotland</v>
      </c>
      <c r="AS136" s="98" t="str">
        <f ca="1">VLOOKUP(AK136,'TACC Competition'!$Z:$AA,2,0)</f>
        <v>Saudi Arabia</v>
      </c>
      <c r="AT136" s="98" t="str">
        <f ca="1">VLOOKUP(AL136,'TACC Competition'!$Z:$AA,2,0)</f>
        <v>Turkiye</v>
      </c>
      <c r="AU136" s="98" t="str">
        <f ca="1">VLOOKUP(AM136,'TACC Competition'!$Z:$AA,2,0)</f>
        <v>Panama</v>
      </c>
      <c r="AV136" s="98" t="str">
        <f ca="1">VLOOKUP(AN136,'TACC Competition'!$Z:$AA,2,0)</f>
        <v>Norway</v>
      </c>
    </row>
    <row r="137" spans="19:48" x14ac:dyDescent="0.15">
      <c r="S137" s="43" t="str">
        <f t="shared" si="14"/>
        <v>BCDEHIJK</v>
      </c>
      <c r="T137" s="93">
        <v>135</v>
      </c>
      <c r="U137" s="96"/>
      <c r="V137" s="96" t="s">
        <v>70</v>
      </c>
      <c r="W137" s="96" t="s">
        <v>71</v>
      </c>
      <c r="X137" s="96" t="s">
        <v>64</v>
      </c>
      <c r="Y137" s="96" t="s">
        <v>72</v>
      </c>
      <c r="Z137" s="96"/>
      <c r="AA137" s="96"/>
      <c r="AB137" s="96" t="s">
        <v>133</v>
      </c>
      <c r="AC137" s="96" t="s">
        <v>134</v>
      </c>
      <c r="AD137" s="96" t="s">
        <v>135</v>
      </c>
      <c r="AE137" s="96" t="s">
        <v>136</v>
      </c>
      <c r="AF137" s="96"/>
      <c r="AG137" s="97" t="s">
        <v>78</v>
      </c>
      <c r="AH137" s="97" t="s">
        <v>137</v>
      </c>
      <c r="AI137" s="97" t="s">
        <v>76</v>
      </c>
      <c r="AJ137" s="97" t="s">
        <v>77</v>
      </c>
      <c r="AK137" s="97" t="s">
        <v>139</v>
      </c>
      <c r="AL137" s="97" t="s">
        <v>75</v>
      </c>
      <c r="AM137" s="97" t="s">
        <v>138</v>
      </c>
      <c r="AN137" s="97" t="s">
        <v>142</v>
      </c>
      <c r="AO137" s="98" t="str">
        <f ca="1">VLOOKUP(AG137,'TACC Competition'!$Z:$AA,2,0)</f>
        <v>Cote d'Ivoire</v>
      </c>
      <c r="AP137" s="98" t="str">
        <f ca="1">VLOOKUP(AH137,'TACC Competition'!$Z:$AA,2,0)</f>
        <v>Algeria</v>
      </c>
      <c r="AQ137" s="98" t="str">
        <f ca="1">VLOOKUP(AI137,'TACC Competition'!$Z:$AA,2,0)</f>
        <v>Qatar</v>
      </c>
      <c r="AR137" s="98" t="str">
        <f ca="1">VLOOKUP(AJ137,'TACC Competition'!$Z:$AA,2,0)</f>
        <v>Scotland</v>
      </c>
      <c r="AS137" s="98" t="str">
        <f ca="1">VLOOKUP(AK137,'TACC Competition'!$Z:$AA,2,0)</f>
        <v>Saudi Arabia</v>
      </c>
      <c r="AT137" s="98" t="str">
        <f ca="1">VLOOKUP(AL137,'TACC Competition'!$Z:$AA,2,0)</f>
        <v>Turkiye</v>
      </c>
      <c r="AU137" s="98" t="str">
        <f ca="1">VLOOKUP(AM137,'TACC Competition'!$Z:$AA,2,0)</f>
        <v>Norway</v>
      </c>
      <c r="AV137" s="98" t="str">
        <f ca="1">VLOOKUP(AN137,'TACC Competition'!$Z:$AA,2,0)</f>
        <v>Uzbekistan</v>
      </c>
    </row>
    <row r="138" spans="19:48" x14ac:dyDescent="0.15">
      <c r="S138" s="43" t="str">
        <f t="shared" si="14"/>
        <v>BCDEGJKL</v>
      </c>
      <c r="T138" s="93">
        <v>136</v>
      </c>
      <c r="U138" s="96"/>
      <c r="V138" s="96" t="s">
        <v>70</v>
      </c>
      <c r="W138" s="96" t="s">
        <v>71</v>
      </c>
      <c r="X138" s="96" t="s">
        <v>64</v>
      </c>
      <c r="Y138" s="96" t="s">
        <v>72</v>
      </c>
      <c r="Z138" s="96"/>
      <c r="AA138" s="96" t="s">
        <v>106</v>
      </c>
      <c r="AB138" s="96"/>
      <c r="AC138" s="96"/>
      <c r="AD138" s="96" t="s">
        <v>135</v>
      </c>
      <c r="AE138" s="96" t="s">
        <v>136</v>
      </c>
      <c r="AF138" s="96" t="s">
        <v>65</v>
      </c>
      <c r="AG138" s="97" t="s">
        <v>78</v>
      </c>
      <c r="AH138" s="97" t="s">
        <v>140</v>
      </c>
      <c r="AI138" s="97" t="s">
        <v>76</v>
      </c>
      <c r="AJ138" s="97" t="s">
        <v>77</v>
      </c>
      <c r="AK138" s="97" t="s">
        <v>137</v>
      </c>
      <c r="AL138" s="97" t="s">
        <v>75</v>
      </c>
      <c r="AM138" s="97" t="s">
        <v>141</v>
      </c>
      <c r="AN138" s="97" t="s">
        <v>142</v>
      </c>
      <c r="AO138" s="98" t="str">
        <f ca="1">VLOOKUP(AG138,'TACC Competition'!$Z:$AA,2,0)</f>
        <v>Cote d'Ivoire</v>
      </c>
      <c r="AP138" s="98" t="str">
        <f ca="1">VLOOKUP(AH138,'TACC Competition'!$Z:$AA,2,0)</f>
        <v>Egypt</v>
      </c>
      <c r="AQ138" s="98" t="str">
        <f ca="1">VLOOKUP(AI138,'TACC Competition'!$Z:$AA,2,0)</f>
        <v>Qatar</v>
      </c>
      <c r="AR138" s="98" t="str">
        <f ca="1">VLOOKUP(AJ138,'TACC Competition'!$Z:$AA,2,0)</f>
        <v>Scotland</v>
      </c>
      <c r="AS138" s="98" t="str">
        <f ca="1">VLOOKUP(AK138,'TACC Competition'!$Z:$AA,2,0)</f>
        <v>Algeria</v>
      </c>
      <c r="AT138" s="98" t="str">
        <f ca="1">VLOOKUP(AL138,'TACC Competition'!$Z:$AA,2,0)</f>
        <v>Turkiye</v>
      </c>
      <c r="AU138" s="98" t="str">
        <f ca="1">VLOOKUP(AM138,'TACC Competition'!$Z:$AA,2,0)</f>
        <v>Panama</v>
      </c>
      <c r="AV138" s="98" t="str">
        <f ca="1">VLOOKUP(AN138,'TACC Competition'!$Z:$AA,2,0)</f>
        <v>Uzbekistan</v>
      </c>
    </row>
    <row r="139" spans="19:48" x14ac:dyDescent="0.15">
      <c r="S139" s="43" t="str">
        <f t="shared" si="14"/>
        <v>BCDEGIKL</v>
      </c>
      <c r="T139" s="93">
        <v>137</v>
      </c>
      <c r="U139" s="96"/>
      <c r="V139" s="96" t="s">
        <v>70</v>
      </c>
      <c r="W139" s="96" t="s">
        <v>71</v>
      </c>
      <c r="X139" s="96" t="s">
        <v>64</v>
      </c>
      <c r="Y139" s="96" t="s">
        <v>72</v>
      </c>
      <c r="Z139" s="96"/>
      <c r="AA139" s="96" t="s">
        <v>106</v>
      </c>
      <c r="AB139" s="96"/>
      <c r="AC139" s="96" t="s">
        <v>134</v>
      </c>
      <c r="AD139" s="96"/>
      <c r="AE139" s="96" t="s">
        <v>136</v>
      </c>
      <c r="AF139" s="96" t="s">
        <v>65</v>
      </c>
      <c r="AG139" s="97" t="s">
        <v>78</v>
      </c>
      <c r="AH139" s="97" t="s">
        <v>140</v>
      </c>
      <c r="AI139" s="97" t="s">
        <v>76</v>
      </c>
      <c r="AJ139" s="97" t="s">
        <v>77</v>
      </c>
      <c r="AK139" s="97" t="s">
        <v>138</v>
      </c>
      <c r="AL139" s="97" t="s">
        <v>75</v>
      </c>
      <c r="AM139" s="97" t="s">
        <v>141</v>
      </c>
      <c r="AN139" s="97" t="s">
        <v>142</v>
      </c>
      <c r="AO139" s="98" t="str">
        <f ca="1">VLOOKUP(AG139,'TACC Competition'!$Z:$AA,2,0)</f>
        <v>Cote d'Ivoire</v>
      </c>
      <c r="AP139" s="98" t="str">
        <f ca="1">VLOOKUP(AH139,'TACC Competition'!$Z:$AA,2,0)</f>
        <v>Egypt</v>
      </c>
      <c r="AQ139" s="98" t="str">
        <f ca="1">VLOOKUP(AI139,'TACC Competition'!$Z:$AA,2,0)</f>
        <v>Qatar</v>
      </c>
      <c r="AR139" s="98" t="str">
        <f ca="1">VLOOKUP(AJ139,'TACC Competition'!$Z:$AA,2,0)</f>
        <v>Scotland</v>
      </c>
      <c r="AS139" s="98" t="str">
        <f ca="1">VLOOKUP(AK139,'TACC Competition'!$Z:$AA,2,0)</f>
        <v>Norway</v>
      </c>
      <c r="AT139" s="98" t="str">
        <f ca="1">VLOOKUP(AL139,'TACC Competition'!$Z:$AA,2,0)</f>
        <v>Turkiye</v>
      </c>
      <c r="AU139" s="98" t="str">
        <f ca="1">VLOOKUP(AM139,'TACC Competition'!$Z:$AA,2,0)</f>
        <v>Panama</v>
      </c>
      <c r="AV139" s="98" t="str">
        <f ca="1">VLOOKUP(AN139,'TACC Competition'!$Z:$AA,2,0)</f>
        <v>Uzbekistan</v>
      </c>
    </row>
    <row r="140" spans="19:48" x14ac:dyDescent="0.15">
      <c r="S140" s="43" t="str">
        <f t="shared" si="14"/>
        <v>BCDEGIJL</v>
      </c>
      <c r="T140" s="93">
        <v>138</v>
      </c>
      <c r="U140" s="96"/>
      <c r="V140" s="96" t="s">
        <v>70</v>
      </c>
      <c r="W140" s="96" t="s">
        <v>71</v>
      </c>
      <c r="X140" s="96" t="s">
        <v>64</v>
      </c>
      <c r="Y140" s="96" t="s">
        <v>72</v>
      </c>
      <c r="Z140" s="96"/>
      <c r="AA140" s="96" t="s">
        <v>106</v>
      </c>
      <c r="AB140" s="96"/>
      <c r="AC140" s="96" t="s">
        <v>134</v>
      </c>
      <c r="AD140" s="96" t="s">
        <v>135</v>
      </c>
      <c r="AE140" s="96"/>
      <c r="AF140" s="96" t="s">
        <v>65</v>
      </c>
      <c r="AG140" s="97" t="s">
        <v>78</v>
      </c>
      <c r="AH140" s="97" t="s">
        <v>140</v>
      </c>
      <c r="AI140" s="97" t="s">
        <v>76</v>
      </c>
      <c r="AJ140" s="97" t="s">
        <v>77</v>
      </c>
      <c r="AK140" s="97" t="s">
        <v>137</v>
      </c>
      <c r="AL140" s="97" t="s">
        <v>75</v>
      </c>
      <c r="AM140" s="97" t="s">
        <v>141</v>
      </c>
      <c r="AN140" s="97" t="s">
        <v>138</v>
      </c>
      <c r="AO140" s="98" t="str">
        <f ca="1">VLOOKUP(AG140,'TACC Competition'!$Z:$AA,2,0)</f>
        <v>Cote d'Ivoire</v>
      </c>
      <c r="AP140" s="98" t="str">
        <f ca="1">VLOOKUP(AH140,'TACC Competition'!$Z:$AA,2,0)</f>
        <v>Egypt</v>
      </c>
      <c r="AQ140" s="98" t="str">
        <f ca="1">VLOOKUP(AI140,'TACC Competition'!$Z:$AA,2,0)</f>
        <v>Qatar</v>
      </c>
      <c r="AR140" s="98" t="str">
        <f ca="1">VLOOKUP(AJ140,'TACC Competition'!$Z:$AA,2,0)</f>
        <v>Scotland</v>
      </c>
      <c r="AS140" s="98" t="str">
        <f ca="1">VLOOKUP(AK140,'TACC Competition'!$Z:$AA,2,0)</f>
        <v>Algeria</v>
      </c>
      <c r="AT140" s="98" t="str">
        <f ca="1">VLOOKUP(AL140,'TACC Competition'!$Z:$AA,2,0)</f>
        <v>Turkiye</v>
      </c>
      <c r="AU140" s="98" t="str">
        <f ca="1">VLOOKUP(AM140,'TACC Competition'!$Z:$AA,2,0)</f>
        <v>Panama</v>
      </c>
      <c r="AV140" s="98" t="str">
        <f ca="1">VLOOKUP(AN140,'TACC Competition'!$Z:$AA,2,0)</f>
        <v>Norway</v>
      </c>
    </row>
    <row r="141" spans="19:48" x14ac:dyDescent="0.15">
      <c r="S141" s="43" t="str">
        <f t="shared" si="14"/>
        <v>BCDEGIJK</v>
      </c>
      <c r="T141" s="93">
        <v>139</v>
      </c>
      <c r="U141" s="96"/>
      <c r="V141" s="96" t="s">
        <v>70</v>
      </c>
      <c r="W141" s="96" t="s">
        <v>71</v>
      </c>
      <c r="X141" s="96" t="s">
        <v>64</v>
      </c>
      <c r="Y141" s="96" t="s">
        <v>72</v>
      </c>
      <c r="Z141" s="96"/>
      <c r="AA141" s="96" t="s">
        <v>106</v>
      </c>
      <c r="AB141" s="96"/>
      <c r="AC141" s="96" t="s">
        <v>134</v>
      </c>
      <c r="AD141" s="96" t="s">
        <v>135</v>
      </c>
      <c r="AE141" s="96" t="s">
        <v>136</v>
      </c>
      <c r="AF141" s="96"/>
      <c r="AG141" s="97" t="s">
        <v>78</v>
      </c>
      <c r="AH141" s="97" t="s">
        <v>140</v>
      </c>
      <c r="AI141" s="97" t="s">
        <v>76</v>
      </c>
      <c r="AJ141" s="97" t="s">
        <v>77</v>
      </c>
      <c r="AK141" s="97" t="s">
        <v>137</v>
      </c>
      <c r="AL141" s="97" t="s">
        <v>75</v>
      </c>
      <c r="AM141" s="97" t="s">
        <v>138</v>
      </c>
      <c r="AN141" s="97" t="s">
        <v>142</v>
      </c>
      <c r="AO141" s="98" t="str">
        <f ca="1">VLOOKUP(AG141,'TACC Competition'!$Z:$AA,2,0)</f>
        <v>Cote d'Ivoire</v>
      </c>
      <c r="AP141" s="98" t="str">
        <f ca="1">VLOOKUP(AH141,'TACC Competition'!$Z:$AA,2,0)</f>
        <v>Egypt</v>
      </c>
      <c r="AQ141" s="98" t="str">
        <f ca="1">VLOOKUP(AI141,'TACC Competition'!$Z:$AA,2,0)</f>
        <v>Qatar</v>
      </c>
      <c r="AR141" s="98" t="str">
        <f ca="1">VLOOKUP(AJ141,'TACC Competition'!$Z:$AA,2,0)</f>
        <v>Scotland</v>
      </c>
      <c r="AS141" s="98" t="str">
        <f ca="1">VLOOKUP(AK141,'TACC Competition'!$Z:$AA,2,0)</f>
        <v>Algeria</v>
      </c>
      <c r="AT141" s="98" t="str">
        <f ca="1">VLOOKUP(AL141,'TACC Competition'!$Z:$AA,2,0)</f>
        <v>Turkiye</v>
      </c>
      <c r="AU141" s="98" t="str">
        <f ca="1">VLOOKUP(AM141,'TACC Competition'!$Z:$AA,2,0)</f>
        <v>Norway</v>
      </c>
      <c r="AV141" s="98" t="str">
        <f ca="1">VLOOKUP(AN141,'TACC Competition'!$Z:$AA,2,0)</f>
        <v>Uzbekistan</v>
      </c>
    </row>
    <row r="142" spans="19:48" x14ac:dyDescent="0.15">
      <c r="S142" s="43" t="str">
        <f t="shared" si="14"/>
        <v>BCDEGHKL</v>
      </c>
      <c r="T142" s="93">
        <v>140</v>
      </c>
      <c r="U142" s="96"/>
      <c r="V142" s="96" t="s">
        <v>70</v>
      </c>
      <c r="W142" s="96" t="s">
        <v>71</v>
      </c>
      <c r="X142" s="96" t="s">
        <v>64</v>
      </c>
      <c r="Y142" s="96" t="s">
        <v>72</v>
      </c>
      <c r="Z142" s="96"/>
      <c r="AA142" s="96" t="s">
        <v>106</v>
      </c>
      <c r="AB142" s="96" t="s">
        <v>133</v>
      </c>
      <c r="AC142" s="96"/>
      <c r="AD142" s="96"/>
      <c r="AE142" s="96" t="s">
        <v>136</v>
      </c>
      <c r="AF142" s="96" t="s">
        <v>65</v>
      </c>
      <c r="AG142" s="97" t="s">
        <v>78</v>
      </c>
      <c r="AH142" s="97" t="s">
        <v>140</v>
      </c>
      <c r="AI142" s="97" t="s">
        <v>76</v>
      </c>
      <c r="AJ142" s="97" t="s">
        <v>77</v>
      </c>
      <c r="AK142" s="97" t="s">
        <v>139</v>
      </c>
      <c r="AL142" s="97" t="s">
        <v>75</v>
      </c>
      <c r="AM142" s="97" t="s">
        <v>141</v>
      </c>
      <c r="AN142" s="97" t="s">
        <v>142</v>
      </c>
      <c r="AO142" s="98" t="str">
        <f ca="1">VLOOKUP(AG142,'TACC Competition'!$Z:$AA,2,0)</f>
        <v>Cote d'Ivoire</v>
      </c>
      <c r="AP142" s="98" t="str">
        <f ca="1">VLOOKUP(AH142,'TACC Competition'!$Z:$AA,2,0)</f>
        <v>Egypt</v>
      </c>
      <c r="AQ142" s="98" t="str">
        <f ca="1">VLOOKUP(AI142,'TACC Competition'!$Z:$AA,2,0)</f>
        <v>Qatar</v>
      </c>
      <c r="AR142" s="98" t="str">
        <f ca="1">VLOOKUP(AJ142,'TACC Competition'!$Z:$AA,2,0)</f>
        <v>Scotland</v>
      </c>
      <c r="AS142" s="98" t="str">
        <f ca="1">VLOOKUP(AK142,'TACC Competition'!$Z:$AA,2,0)</f>
        <v>Saudi Arabia</v>
      </c>
      <c r="AT142" s="98" t="str">
        <f ca="1">VLOOKUP(AL142,'TACC Competition'!$Z:$AA,2,0)</f>
        <v>Turkiye</v>
      </c>
      <c r="AU142" s="98" t="str">
        <f ca="1">VLOOKUP(AM142,'TACC Competition'!$Z:$AA,2,0)</f>
        <v>Panama</v>
      </c>
      <c r="AV142" s="98" t="str">
        <f ca="1">VLOOKUP(AN142,'TACC Competition'!$Z:$AA,2,0)</f>
        <v>Uzbekistan</v>
      </c>
    </row>
    <row r="143" spans="19:48" x14ac:dyDescent="0.15">
      <c r="S143" s="43" t="str">
        <f t="shared" si="14"/>
        <v>BCDEGHJL</v>
      </c>
      <c r="T143" s="93">
        <v>141</v>
      </c>
      <c r="U143" s="96"/>
      <c r="V143" s="96" t="s">
        <v>70</v>
      </c>
      <c r="W143" s="96" t="s">
        <v>71</v>
      </c>
      <c r="X143" s="96" t="s">
        <v>64</v>
      </c>
      <c r="Y143" s="96" t="s">
        <v>72</v>
      </c>
      <c r="Z143" s="96"/>
      <c r="AA143" s="96" t="s">
        <v>106</v>
      </c>
      <c r="AB143" s="96" t="s">
        <v>133</v>
      </c>
      <c r="AC143" s="96"/>
      <c r="AD143" s="96" t="s">
        <v>135</v>
      </c>
      <c r="AE143" s="96"/>
      <c r="AF143" s="96" t="s">
        <v>65</v>
      </c>
      <c r="AG143" s="97" t="s">
        <v>139</v>
      </c>
      <c r="AH143" s="97" t="s">
        <v>140</v>
      </c>
      <c r="AI143" s="97" t="s">
        <v>76</v>
      </c>
      <c r="AJ143" s="97" t="s">
        <v>77</v>
      </c>
      <c r="AK143" s="97" t="s">
        <v>137</v>
      </c>
      <c r="AL143" s="97" t="s">
        <v>75</v>
      </c>
      <c r="AM143" s="97" t="s">
        <v>141</v>
      </c>
      <c r="AN143" s="97" t="s">
        <v>78</v>
      </c>
      <c r="AO143" s="98" t="str">
        <f ca="1">VLOOKUP(AG143,'TACC Competition'!$Z:$AA,2,0)</f>
        <v>Saudi Arabia</v>
      </c>
      <c r="AP143" s="98" t="str">
        <f ca="1">VLOOKUP(AH143,'TACC Competition'!$Z:$AA,2,0)</f>
        <v>Egypt</v>
      </c>
      <c r="AQ143" s="98" t="str">
        <f ca="1">VLOOKUP(AI143,'TACC Competition'!$Z:$AA,2,0)</f>
        <v>Qatar</v>
      </c>
      <c r="AR143" s="98" t="str">
        <f ca="1">VLOOKUP(AJ143,'TACC Competition'!$Z:$AA,2,0)</f>
        <v>Scotland</v>
      </c>
      <c r="AS143" s="98" t="str">
        <f ca="1">VLOOKUP(AK143,'TACC Competition'!$Z:$AA,2,0)</f>
        <v>Algeria</v>
      </c>
      <c r="AT143" s="98" t="str">
        <f ca="1">VLOOKUP(AL143,'TACC Competition'!$Z:$AA,2,0)</f>
        <v>Turkiye</v>
      </c>
      <c r="AU143" s="98" t="str">
        <f ca="1">VLOOKUP(AM143,'TACC Competition'!$Z:$AA,2,0)</f>
        <v>Panama</v>
      </c>
      <c r="AV143" s="98" t="str">
        <f ca="1">VLOOKUP(AN143,'TACC Competition'!$Z:$AA,2,0)</f>
        <v>Cote d'Ivoire</v>
      </c>
    </row>
    <row r="144" spans="19:48" x14ac:dyDescent="0.15">
      <c r="S144" s="43" t="str">
        <f t="shared" si="14"/>
        <v>BCDEGHJK</v>
      </c>
      <c r="T144" s="93">
        <v>142</v>
      </c>
      <c r="U144" s="96"/>
      <c r="V144" s="96" t="s">
        <v>70</v>
      </c>
      <c r="W144" s="96" t="s">
        <v>71</v>
      </c>
      <c r="X144" s="96" t="s">
        <v>64</v>
      </c>
      <c r="Y144" s="96" t="s">
        <v>72</v>
      </c>
      <c r="Z144" s="96"/>
      <c r="AA144" s="96" t="s">
        <v>106</v>
      </c>
      <c r="AB144" s="96" t="s">
        <v>133</v>
      </c>
      <c r="AC144" s="96"/>
      <c r="AD144" s="96" t="s">
        <v>135</v>
      </c>
      <c r="AE144" s="96" t="s">
        <v>136</v>
      </c>
      <c r="AF144" s="96"/>
      <c r="AG144" s="97" t="s">
        <v>139</v>
      </c>
      <c r="AH144" s="97" t="s">
        <v>140</v>
      </c>
      <c r="AI144" s="97" t="s">
        <v>76</v>
      </c>
      <c r="AJ144" s="97" t="s">
        <v>77</v>
      </c>
      <c r="AK144" s="97" t="s">
        <v>137</v>
      </c>
      <c r="AL144" s="97" t="s">
        <v>75</v>
      </c>
      <c r="AM144" s="97" t="s">
        <v>78</v>
      </c>
      <c r="AN144" s="97" t="s">
        <v>142</v>
      </c>
      <c r="AO144" s="98" t="str">
        <f ca="1">VLOOKUP(AG144,'TACC Competition'!$Z:$AA,2,0)</f>
        <v>Saudi Arabia</v>
      </c>
      <c r="AP144" s="98" t="str">
        <f ca="1">VLOOKUP(AH144,'TACC Competition'!$Z:$AA,2,0)</f>
        <v>Egypt</v>
      </c>
      <c r="AQ144" s="98" t="str">
        <f ca="1">VLOOKUP(AI144,'TACC Competition'!$Z:$AA,2,0)</f>
        <v>Qatar</v>
      </c>
      <c r="AR144" s="98" t="str">
        <f ca="1">VLOOKUP(AJ144,'TACC Competition'!$Z:$AA,2,0)</f>
        <v>Scotland</v>
      </c>
      <c r="AS144" s="98" t="str">
        <f ca="1">VLOOKUP(AK144,'TACC Competition'!$Z:$AA,2,0)</f>
        <v>Algeria</v>
      </c>
      <c r="AT144" s="98" t="str">
        <f ca="1">VLOOKUP(AL144,'TACC Competition'!$Z:$AA,2,0)</f>
        <v>Turkiye</v>
      </c>
      <c r="AU144" s="98" t="str">
        <f ca="1">VLOOKUP(AM144,'TACC Competition'!$Z:$AA,2,0)</f>
        <v>Cote d'Ivoire</v>
      </c>
      <c r="AV144" s="98" t="str">
        <f ca="1">VLOOKUP(AN144,'TACC Competition'!$Z:$AA,2,0)</f>
        <v>Uzbekistan</v>
      </c>
    </row>
    <row r="145" spans="19:48" x14ac:dyDescent="0.15">
      <c r="S145" s="43" t="str">
        <f t="shared" si="14"/>
        <v>BCDEGHIL</v>
      </c>
      <c r="T145" s="93">
        <v>143</v>
      </c>
      <c r="U145" s="96"/>
      <c r="V145" s="96" t="s">
        <v>70</v>
      </c>
      <c r="W145" s="96" t="s">
        <v>71</v>
      </c>
      <c r="X145" s="96" t="s">
        <v>64</v>
      </c>
      <c r="Y145" s="96" t="s">
        <v>72</v>
      </c>
      <c r="Z145" s="96"/>
      <c r="AA145" s="96" t="s">
        <v>106</v>
      </c>
      <c r="AB145" s="96" t="s">
        <v>133</v>
      </c>
      <c r="AC145" s="96" t="s">
        <v>134</v>
      </c>
      <c r="AD145" s="96"/>
      <c r="AE145" s="96"/>
      <c r="AF145" s="96" t="s">
        <v>65</v>
      </c>
      <c r="AG145" s="97" t="s">
        <v>78</v>
      </c>
      <c r="AH145" s="97" t="s">
        <v>140</v>
      </c>
      <c r="AI145" s="97" t="s">
        <v>76</v>
      </c>
      <c r="AJ145" s="97" t="s">
        <v>77</v>
      </c>
      <c r="AK145" s="97" t="s">
        <v>139</v>
      </c>
      <c r="AL145" s="97" t="s">
        <v>75</v>
      </c>
      <c r="AM145" s="97" t="s">
        <v>141</v>
      </c>
      <c r="AN145" s="97" t="s">
        <v>138</v>
      </c>
      <c r="AO145" s="98" t="str">
        <f ca="1">VLOOKUP(AG145,'TACC Competition'!$Z:$AA,2,0)</f>
        <v>Cote d'Ivoire</v>
      </c>
      <c r="AP145" s="98" t="str">
        <f ca="1">VLOOKUP(AH145,'TACC Competition'!$Z:$AA,2,0)</f>
        <v>Egypt</v>
      </c>
      <c r="AQ145" s="98" t="str">
        <f ca="1">VLOOKUP(AI145,'TACC Competition'!$Z:$AA,2,0)</f>
        <v>Qatar</v>
      </c>
      <c r="AR145" s="98" t="str">
        <f ca="1">VLOOKUP(AJ145,'TACC Competition'!$Z:$AA,2,0)</f>
        <v>Scotland</v>
      </c>
      <c r="AS145" s="98" t="str">
        <f ca="1">VLOOKUP(AK145,'TACC Competition'!$Z:$AA,2,0)</f>
        <v>Saudi Arabia</v>
      </c>
      <c r="AT145" s="98" t="str">
        <f ca="1">VLOOKUP(AL145,'TACC Competition'!$Z:$AA,2,0)</f>
        <v>Turkiye</v>
      </c>
      <c r="AU145" s="98" t="str">
        <f ca="1">VLOOKUP(AM145,'TACC Competition'!$Z:$AA,2,0)</f>
        <v>Panama</v>
      </c>
      <c r="AV145" s="98" t="str">
        <f ca="1">VLOOKUP(AN145,'TACC Competition'!$Z:$AA,2,0)</f>
        <v>Norway</v>
      </c>
    </row>
    <row r="146" spans="19:48" x14ac:dyDescent="0.15">
      <c r="S146" s="43" t="str">
        <f t="shared" si="14"/>
        <v>BCDEGHIK</v>
      </c>
      <c r="T146" s="93">
        <v>144</v>
      </c>
      <c r="U146" s="96"/>
      <c r="V146" s="96" t="s">
        <v>70</v>
      </c>
      <c r="W146" s="96" t="s">
        <v>71</v>
      </c>
      <c r="X146" s="96" t="s">
        <v>64</v>
      </c>
      <c r="Y146" s="96" t="s">
        <v>72</v>
      </c>
      <c r="Z146" s="96"/>
      <c r="AA146" s="96" t="s">
        <v>106</v>
      </c>
      <c r="AB146" s="96" t="s">
        <v>133</v>
      </c>
      <c r="AC146" s="96" t="s">
        <v>134</v>
      </c>
      <c r="AD146" s="96"/>
      <c r="AE146" s="96" t="s">
        <v>136</v>
      </c>
      <c r="AF146" s="96"/>
      <c r="AG146" s="97" t="s">
        <v>78</v>
      </c>
      <c r="AH146" s="97" t="s">
        <v>140</v>
      </c>
      <c r="AI146" s="97" t="s">
        <v>76</v>
      </c>
      <c r="AJ146" s="97" t="s">
        <v>77</v>
      </c>
      <c r="AK146" s="97" t="s">
        <v>139</v>
      </c>
      <c r="AL146" s="97" t="s">
        <v>75</v>
      </c>
      <c r="AM146" s="97" t="s">
        <v>138</v>
      </c>
      <c r="AN146" s="97" t="s">
        <v>142</v>
      </c>
      <c r="AO146" s="98" t="str">
        <f ca="1">VLOOKUP(AG146,'TACC Competition'!$Z:$AA,2,0)</f>
        <v>Cote d'Ivoire</v>
      </c>
      <c r="AP146" s="98" t="str">
        <f ca="1">VLOOKUP(AH146,'TACC Competition'!$Z:$AA,2,0)</f>
        <v>Egypt</v>
      </c>
      <c r="AQ146" s="98" t="str">
        <f ca="1">VLOOKUP(AI146,'TACC Competition'!$Z:$AA,2,0)</f>
        <v>Qatar</v>
      </c>
      <c r="AR146" s="98" t="str">
        <f ca="1">VLOOKUP(AJ146,'TACC Competition'!$Z:$AA,2,0)</f>
        <v>Scotland</v>
      </c>
      <c r="AS146" s="98" t="str">
        <f ca="1">VLOOKUP(AK146,'TACC Competition'!$Z:$AA,2,0)</f>
        <v>Saudi Arabia</v>
      </c>
      <c r="AT146" s="98" t="str">
        <f ca="1">VLOOKUP(AL146,'TACC Competition'!$Z:$AA,2,0)</f>
        <v>Turkiye</v>
      </c>
      <c r="AU146" s="98" t="str">
        <f ca="1">VLOOKUP(AM146,'TACC Competition'!$Z:$AA,2,0)</f>
        <v>Norway</v>
      </c>
      <c r="AV146" s="98" t="str">
        <f ca="1">VLOOKUP(AN146,'TACC Competition'!$Z:$AA,2,0)</f>
        <v>Uzbekistan</v>
      </c>
    </row>
    <row r="147" spans="19:48" x14ac:dyDescent="0.15">
      <c r="S147" s="43" t="str">
        <f t="shared" si="14"/>
        <v>BCDEGHIJ</v>
      </c>
      <c r="T147" s="93">
        <v>145</v>
      </c>
      <c r="U147" s="96"/>
      <c r="V147" s="96" t="s">
        <v>70</v>
      </c>
      <c r="W147" s="96" t="s">
        <v>71</v>
      </c>
      <c r="X147" s="96" t="s">
        <v>64</v>
      </c>
      <c r="Y147" s="96" t="s">
        <v>72</v>
      </c>
      <c r="Z147" s="96"/>
      <c r="AA147" s="96" t="s">
        <v>106</v>
      </c>
      <c r="AB147" s="96" t="s">
        <v>133</v>
      </c>
      <c r="AC147" s="96" t="s">
        <v>134</v>
      </c>
      <c r="AD147" s="96" t="s">
        <v>135</v>
      </c>
      <c r="AE147" s="96"/>
      <c r="AF147" s="96"/>
      <c r="AG147" s="97" t="s">
        <v>139</v>
      </c>
      <c r="AH147" s="97" t="s">
        <v>140</v>
      </c>
      <c r="AI147" s="97" t="s">
        <v>76</v>
      </c>
      <c r="AJ147" s="97" t="s">
        <v>77</v>
      </c>
      <c r="AK147" s="97" t="s">
        <v>137</v>
      </c>
      <c r="AL147" s="97" t="s">
        <v>75</v>
      </c>
      <c r="AM147" s="97" t="s">
        <v>78</v>
      </c>
      <c r="AN147" s="97" t="s">
        <v>138</v>
      </c>
      <c r="AO147" s="98" t="str">
        <f ca="1">VLOOKUP(AG147,'TACC Competition'!$Z:$AA,2,0)</f>
        <v>Saudi Arabia</v>
      </c>
      <c r="AP147" s="98" t="str">
        <f ca="1">VLOOKUP(AH147,'TACC Competition'!$Z:$AA,2,0)</f>
        <v>Egypt</v>
      </c>
      <c r="AQ147" s="98" t="str">
        <f ca="1">VLOOKUP(AI147,'TACC Competition'!$Z:$AA,2,0)</f>
        <v>Qatar</v>
      </c>
      <c r="AR147" s="98" t="str">
        <f ca="1">VLOOKUP(AJ147,'TACC Competition'!$Z:$AA,2,0)</f>
        <v>Scotland</v>
      </c>
      <c r="AS147" s="98" t="str">
        <f ca="1">VLOOKUP(AK147,'TACC Competition'!$Z:$AA,2,0)</f>
        <v>Algeria</v>
      </c>
      <c r="AT147" s="98" t="str">
        <f ca="1">VLOOKUP(AL147,'TACC Competition'!$Z:$AA,2,0)</f>
        <v>Turkiye</v>
      </c>
      <c r="AU147" s="98" t="str">
        <f ca="1">VLOOKUP(AM147,'TACC Competition'!$Z:$AA,2,0)</f>
        <v>Cote d'Ivoire</v>
      </c>
      <c r="AV147" s="98" t="str">
        <f ca="1">VLOOKUP(AN147,'TACC Competition'!$Z:$AA,2,0)</f>
        <v>Norway</v>
      </c>
    </row>
    <row r="148" spans="19:48" x14ac:dyDescent="0.15">
      <c r="S148" s="43" t="str">
        <f t="shared" si="14"/>
        <v>BCDEFJKL</v>
      </c>
      <c r="T148" s="93">
        <v>146</v>
      </c>
      <c r="U148" s="96"/>
      <c r="V148" s="96" t="s">
        <v>70</v>
      </c>
      <c r="W148" s="96" t="s">
        <v>71</v>
      </c>
      <c r="X148" s="96" t="s">
        <v>64</v>
      </c>
      <c r="Y148" s="96" t="s">
        <v>72</v>
      </c>
      <c r="Z148" s="96" t="s">
        <v>73</v>
      </c>
      <c r="AA148" s="96"/>
      <c r="AB148" s="96"/>
      <c r="AC148" s="96"/>
      <c r="AD148" s="96" t="s">
        <v>135</v>
      </c>
      <c r="AE148" s="96" t="s">
        <v>136</v>
      </c>
      <c r="AF148" s="96" t="s">
        <v>65</v>
      </c>
      <c r="AG148" s="97" t="s">
        <v>77</v>
      </c>
      <c r="AH148" s="97" t="s">
        <v>137</v>
      </c>
      <c r="AI148" s="97" t="s">
        <v>76</v>
      </c>
      <c r="AJ148" s="97" t="s">
        <v>75</v>
      </c>
      <c r="AK148" s="97" t="s">
        <v>78</v>
      </c>
      <c r="AL148" s="97" t="s">
        <v>79</v>
      </c>
      <c r="AM148" s="97" t="s">
        <v>141</v>
      </c>
      <c r="AN148" s="97" t="s">
        <v>142</v>
      </c>
      <c r="AO148" s="98" t="str">
        <f ca="1">VLOOKUP(AG148,'TACC Competition'!$Z:$AA,2,0)</f>
        <v>Scotland</v>
      </c>
      <c r="AP148" s="98" t="str">
        <f ca="1">VLOOKUP(AH148,'TACC Competition'!$Z:$AA,2,0)</f>
        <v>Algeria</v>
      </c>
      <c r="AQ148" s="98" t="str">
        <f ca="1">VLOOKUP(AI148,'TACC Competition'!$Z:$AA,2,0)</f>
        <v>Qatar</v>
      </c>
      <c r="AR148" s="98" t="str">
        <f ca="1">VLOOKUP(AJ148,'TACC Competition'!$Z:$AA,2,0)</f>
        <v>Turkiye</v>
      </c>
      <c r="AS148" s="98" t="str">
        <f ca="1">VLOOKUP(AK148,'TACC Competition'!$Z:$AA,2,0)</f>
        <v>Cote d'Ivoire</v>
      </c>
      <c r="AT148" s="98" t="str">
        <f ca="1">VLOOKUP(AL148,'TACC Competition'!$Z:$AA,2,0)</f>
        <v>Sweden</v>
      </c>
      <c r="AU148" s="98" t="str">
        <f ca="1">VLOOKUP(AM148,'TACC Competition'!$Z:$AA,2,0)</f>
        <v>Panama</v>
      </c>
      <c r="AV148" s="98" t="str">
        <f ca="1">VLOOKUP(AN148,'TACC Competition'!$Z:$AA,2,0)</f>
        <v>Uzbekistan</v>
      </c>
    </row>
    <row r="149" spans="19:48" x14ac:dyDescent="0.15">
      <c r="S149" s="43" t="str">
        <f t="shared" si="14"/>
        <v>BCDEFIKL</v>
      </c>
      <c r="T149" s="93">
        <v>147</v>
      </c>
      <c r="U149" s="96"/>
      <c r="V149" s="96" t="s">
        <v>70</v>
      </c>
      <c r="W149" s="96" t="s">
        <v>71</v>
      </c>
      <c r="X149" s="96" t="s">
        <v>64</v>
      </c>
      <c r="Y149" s="96" t="s">
        <v>72</v>
      </c>
      <c r="Z149" s="96" t="s">
        <v>73</v>
      </c>
      <c r="AA149" s="96"/>
      <c r="AB149" s="96"/>
      <c r="AC149" s="96" t="s">
        <v>134</v>
      </c>
      <c r="AD149" s="96"/>
      <c r="AE149" s="96" t="s">
        <v>136</v>
      </c>
      <c r="AF149" s="96" t="s">
        <v>65</v>
      </c>
      <c r="AG149" s="97" t="s">
        <v>77</v>
      </c>
      <c r="AH149" s="97" t="s">
        <v>78</v>
      </c>
      <c r="AI149" s="97" t="s">
        <v>76</v>
      </c>
      <c r="AJ149" s="97" t="s">
        <v>75</v>
      </c>
      <c r="AK149" s="97" t="s">
        <v>138</v>
      </c>
      <c r="AL149" s="97" t="s">
        <v>79</v>
      </c>
      <c r="AM149" s="97" t="s">
        <v>141</v>
      </c>
      <c r="AN149" s="97" t="s">
        <v>142</v>
      </c>
      <c r="AO149" s="98" t="str">
        <f ca="1">VLOOKUP(AG149,'TACC Competition'!$Z:$AA,2,0)</f>
        <v>Scotland</v>
      </c>
      <c r="AP149" s="98" t="str">
        <f ca="1">VLOOKUP(AH149,'TACC Competition'!$Z:$AA,2,0)</f>
        <v>Cote d'Ivoire</v>
      </c>
      <c r="AQ149" s="98" t="str">
        <f ca="1">VLOOKUP(AI149,'TACC Competition'!$Z:$AA,2,0)</f>
        <v>Qatar</v>
      </c>
      <c r="AR149" s="98" t="str">
        <f ca="1">VLOOKUP(AJ149,'TACC Competition'!$Z:$AA,2,0)</f>
        <v>Turkiye</v>
      </c>
      <c r="AS149" s="98" t="str">
        <f ca="1">VLOOKUP(AK149,'TACC Competition'!$Z:$AA,2,0)</f>
        <v>Norway</v>
      </c>
      <c r="AT149" s="98" t="str">
        <f ca="1">VLOOKUP(AL149,'TACC Competition'!$Z:$AA,2,0)</f>
        <v>Sweden</v>
      </c>
      <c r="AU149" s="98" t="str">
        <f ca="1">VLOOKUP(AM149,'TACC Competition'!$Z:$AA,2,0)</f>
        <v>Panama</v>
      </c>
      <c r="AV149" s="98" t="str">
        <f ca="1">VLOOKUP(AN149,'TACC Competition'!$Z:$AA,2,0)</f>
        <v>Uzbekistan</v>
      </c>
    </row>
    <row r="150" spans="19:48" x14ac:dyDescent="0.15">
      <c r="S150" s="43" t="str">
        <f t="shared" si="14"/>
        <v>BCDEFIJL</v>
      </c>
      <c r="T150" s="93">
        <v>148</v>
      </c>
      <c r="U150" s="96"/>
      <c r="V150" s="96" t="s">
        <v>70</v>
      </c>
      <c r="W150" s="96" t="s">
        <v>71</v>
      </c>
      <c r="X150" s="96" t="s">
        <v>64</v>
      </c>
      <c r="Y150" s="96" t="s">
        <v>72</v>
      </c>
      <c r="Z150" s="96" t="s">
        <v>73</v>
      </c>
      <c r="AA150" s="96"/>
      <c r="AB150" s="96"/>
      <c r="AC150" s="96" t="s">
        <v>134</v>
      </c>
      <c r="AD150" s="96" t="s">
        <v>135</v>
      </c>
      <c r="AE150" s="96"/>
      <c r="AF150" s="96" t="s">
        <v>65</v>
      </c>
      <c r="AG150" s="97" t="s">
        <v>77</v>
      </c>
      <c r="AH150" s="97" t="s">
        <v>137</v>
      </c>
      <c r="AI150" s="97" t="s">
        <v>76</v>
      </c>
      <c r="AJ150" s="97" t="s">
        <v>75</v>
      </c>
      <c r="AK150" s="97" t="s">
        <v>78</v>
      </c>
      <c r="AL150" s="97" t="s">
        <v>79</v>
      </c>
      <c r="AM150" s="97" t="s">
        <v>141</v>
      </c>
      <c r="AN150" s="97" t="s">
        <v>138</v>
      </c>
      <c r="AO150" s="98" t="str">
        <f ca="1">VLOOKUP(AG150,'TACC Competition'!$Z:$AA,2,0)</f>
        <v>Scotland</v>
      </c>
      <c r="AP150" s="98" t="str">
        <f ca="1">VLOOKUP(AH150,'TACC Competition'!$Z:$AA,2,0)</f>
        <v>Algeria</v>
      </c>
      <c r="AQ150" s="98" t="str">
        <f ca="1">VLOOKUP(AI150,'TACC Competition'!$Z:$AA,2,0)</f>
        <v>Qatar</v>
      </c>
      <c r="AR150" s="98" t="str">
        <f ca="1">VLOOKUP(AJ150,'TACC Competition'!$Z:$AA,2,0)</f>
        <v>Turkiye</v>
      </c>
      <c r="AS150" s="98" t="str">
        <f ca="1">VLOOKUP(AK150,'TACC Competition'!$Z:$AA,2,0)</f>
        <v>Cote d'Ivoire</v>
      </c>
      <c r="AT150" s="98" t="str">
        <f ca="1">VLOOKUP(AL150,'TACC Competition'!$Z:$AA,2,0)</f>
        <v>Sweden</v>
      </c>
      <c r="AU150" s="98" t="str">
        <f ca="1">VLOOKUP(AM150,'TACC Competition'!$Z:$AA,2,0)</f>
        <v>Panama</v>
      </c>
      <c r="AV150" s="98" t="str">
        <f ca="1">VLOOKUP(AN150,'TACC Competition'!$Z:$AA,2,0)</f>
        <v>Norway</v>
      </c>
    </row>
    <row r="151" spans="19:48" x14ac:dyDescent="0.15">
      <c r="S151" s="43" t="str">
        <f t="shared" si="14"/>
        <v>BCDEFIJK</v>
      </c>
      <c r="T151" s="93">
        <v>149</v>
      </c>
      <c r="U151" s="96"/>
      <c r="V151" s="96" t="s">
        <v>70</v>
      </c>
      <c r="W151" s="96" t="s">
        <v>71</v>
      </c>
      <c r="X151" s="96" t="s">
        <v>64</v>
      </c>
      <c r="Y151" s="96" t="s">
        <v>72</v>
      </c>
      <c r="Z151" s="96" t="s">
        <v>73</v>
      </c>
      <c r="AA151" s="96"/>
      <c r="AB151" s="96"/>
      <c r="AC151" s="96" t="s">
        <v>134</v>
      </c>
      <c r="AD151" s="96" t="s">
        <v>135</v>
      </c>
      <c r="AE151" s="96" t="s">
        <v>136</v>
      </c>
      <c r="AF151" s="96"/>
      <c r="AG151" s="97" t="s">
        <v>77</v>
      </c>
      <c r="AH151" s="97" t="s">
        <v>137</v>
      </c>
      <c r="AI151" s="97" t="s">
        <v>76</v>
      </c>
      <c r="AJ151" s="97" t="s">
        <v>75</v>
      </c>
      <c r="AK151" s="97" t="s">
        <v>78</v>
      </c>
      <c r="AL151" s="97" t="s">
        <v>79</v>
      </c>
      <c r="AM151" s="97" t="s">
        <v>138</v>
      </c>
      <c r="AN151" s="97" t="s">
        <v>142</v>
      </c>
      <c r="AO151" s="98" t="str">
        <f ca="1">VLOOKUP(AG151,'TACC Competition'!$Z:$AA,2,0)</f>
        <v>Scotland</v>
      </c>
      <c r="AP151" s="98" t="str">
        <f ca="1">VLOOKUP(AH151,'TACC Competition'!$Z:$AA,2,0)</f>
        <v>Algeria</v>
      </c>
      <c r="AQ151" s="98" t="str">
        <f ca="1">VLOOKUP(AI151,'TACC Competition'!$Z:$AA,2,0)</f>
        <v>Qatar</v>
      </c>
      <c r="AR151" s="98" t="str">
        <f ca="1">VLOOKUP(AJ151,'TACC Competition'!$Z:$AA,2,0)</f>
        <v>Turkiye</v>
      </c>
      <c r="AS151" s="98" t="str">
        <f ca="1">VLOOKUP(AK151,'TACC Competition'!$Z:$AA,2,0)</f>
        <v>Cote d'Ivoire</v>
      </c>
      <c r="AT151" s="98" t="str">
        <f ca="1">VLOOKUP(AL151,'TACC Competition'!$Z:$AA,2,0)</f>
        <v>Sweden</v>
      </c>
      <c r="AU151" s="98" t="str">
        <f ca="1">VLOOKUP(AM151,'TACC Competition'!$Z:$AA,2,0)</f>
        <v>Norway</v>
      </c>
      <c r="AV151" s="98" t="str">
        <f ca="1">VLOOKUP(AN151,'TACC Competition'!$Z:$AA,2,0)</f>
        <v>Uzbekistan</v>
      </c>
    </row>
    <row r="152" spans="19:48" x14ac:dyDescent="0.15">
      <c r="S152" s="43" t="str">
        <f t="shared" si="14"/>
        <v>BCDEFHKL</v>
      </c>
      <c r="T152" s="93">
        <v>150</v>
      </c>
      <c r="U152" s="96"/>
      <c r="V152" s="96" t="s">
        <v>70</v>
      </c>
      <c r="W152" s="96" t="s">
        <v>71</v>
      </c>
      <c r="X152" s="96" t="s">
        <v>64</v>
      </c>
      <c r="Y152" s="96" t="s">
        <v>72</v>
      </c>
      <c r="Z152" s="96" t="s">
        <v>73</v>
      </c>
      <c r="AA152" s="96"/>
      <c r="AB152" s="96" t="s">
        <v>133</v>
      </c>
      <c r="AC152" s="96"/>
      <c r="AD152" s="96"/>
      <c r="AE152" s="96" t="s">
        <v>136</v>
      </c>
      <c r="AF152" s="96" t="s">
        <v>65</v>
      </c>
      <c r="AG152" s="97" t="s">
        <v>77</v>
      </c>
      <c r="AH152" s="97" t="s">
        <v>78</v>
      </c>
      <c r="AI152" s="97" t="s">
        <v>76</v>
      </c>
      <c r="AJ152" s="97" t="s">
        <v>75</v>
      </c>
      <c r="AK152" s="97" t="s">
        <v>139</v>
      </c>
      <c r="AL152" s="97" t="s">
        <v>79</v>
      </c>
      <c r="AM152" s="97" t="s">
        <v>141</v>
      </c>
      <c r="AN152" s="97" t="s">
        <v>142</v>
      </c>
      <c r="AO152" s="98" t="str">
        <f ca="1">VLOOKUP(AG152,'TACC Competition'!$Z:$AA,2,0)</f>
        <v>Scotland</v>
      </c>
      <c r="AP152" s="98" t="str">
        <f ca="1">VLOOKUP(AH152,'TACC Competition'!$Z:$AA,2,0)</f>
        <v>Cote d'Ivoire</v>
      </c>
      <c r="AQ152" s="98" t="str">
        <f ca="1">VLOOKUP(AI152,'TACC Competition'!$Z:$AA,2,0)</f>
        <v>Qatar</v>
      </c>
      <c r="AR152" s="98" t="str">
        <f ca="1">VLOOKUP(AJ152,'TACC Competition'!$Z:$AA,2,0)</f>
        <v>Turkiye</v>
      </c>
      <c r="AS152" s="98" t="str">
        <f ca="1">VLOOKUP(AK152,'TACC Competition'!$Z:$AA,2,0)</f>
        <v>Saudi Arabia</v>
      </c>
      <c r="AT152" s="98" t="str">
        <f ca="1">VLOOKUP(AL152,'TACC Competition'!$Z:$AA,2,0)</f>
        <v>Sweden</v>
      </c>
      <c r="AU152" s="98" t="str">
        <f ca="1">VLOOKUP(AM152,'TACC Competition'!$Z:$AA,2,0)</f>
        <v>Panama</v>
      </c>
      <c r="AV152" s="98" t="str">
        <f ca="1">VLOOKUP(AN152,'TACC Competition'!$Z:$AA,2,0)</f>
        <v>Uzbekistan</v>
      </c>
    </row>
    <row r="153" spans="19:48" x14ac:dyDescent="0.15">
      <c r="S153" s="43" t="str">
        <f t="shared" si="14"/>
        <v>BCDEFHJL</v>
      </c>
      <c r="T153" s="93">
        <v>151</v>
      </c>
      <c r="U153" s="96"/>
      <c r="V153" s="96" t="s">
        <v>70</v>
      </c>
      <c r="W153" s="96" t="s">
        <v>71</v>
      </c>
      <c r="X153" s="96" t="s">
        <v>64</v>
      </c>
      <c r="Y153" s="96" t="s">
        <v>72</v>
      </c>
      <c r="Z153" s="96" t="s">
        <v>73</v>
      </c>
      <c r="AA153" s="96"/>
      <c r="AB153" s="96" t="s">
        <v>133</v>
      </c>
      <c r="AC153" s="96"/>
      <c r="AD153" s="96" t="s">
        <v>135</v>
      </c>
      <c r="AE153" s="96"/>
      <c r="AF153" s="96" t="s">
        <v>65</v>
      </c>
      <c r="AG153" s="97" t="s">
        <v>77</v>
      </c>
      <c r="AH153" s="97" t="s">
        <v>137</v>
      </c>
      <c r="AI153" s="97" t="s">
        <v>76</v>
      </c>
      <c r="AJ153" s="97" t="s">
        <v>75</v>
      </c>
      <c r="AK153" s="97" t="s">
        <v>139</v>
      </c>
      <c r="AL153" s="97" t="s">
        <v>79</v>
      </c>
      <c r="AM153" s="97" t="s">
        <v>141</v>
      </c>
      <c r="AN153" s="97" t="s">
        <v>78</v>
      </c>
      <c r="AO153" s="98" t="str">
        <f ca="1">VLOOKUP(AG153,'TACC Competition'!$Z:$AA,2,0)</f>
        <v>Scotland</v>
      </c>
      <c r="AP153" s="98" t="str">
        <f ca="1">VLOOKUP(AH153,'TACC Competition'!$Z:$AA,2,0)</f>
        <v>Algeria</v>
      </c>
      <c r="AQ153" s="98" t="str">
        <f ca="1">VLOOKUP(AI153,'TACC Competition'!$Z:$AA,2,0)</f>
        <v>Qatar</v>
      </c>
      <c r="AR153" s="98" t="str">
        <f ca="1">VLOOKUP(AJ153,'TACC Competition'!$Z:$AA,2,0)</f>
        <v>Turkiye</v>
      </c>
      <c r="AS153" s="98" t="str">
        <f ca="1">VLOOKUP(AK153,'TACC Competition'!$Z:$AA,2,0)</f>
        <v>Saudi Arabia</v>
      </c>
      <c r="AT153" s="98" t="str">
        <f ca="1">VLOOKUP(AL153,'TACC Competition'!$Z:$AA,2,0)</f>
        <v>Sweden</v>
      </c>
      <c r="AU153" s="98" t="str">
        <f ca="1">VLOOKUP(AM153,'TACC Competition'!$Z:$AA,2,0)</f>
        <v>Panama</v>
      </c>
      <c r="AV153" s="98" t="str">
        <f ca="1">VLOOKUP(AN153,'TACC Competition'!$Z:$AA,2,0)</f>
        <v>Cote d'Ivoire</v>
      </c>
    </row>
    <row r="154" spans="19:48" x14ac:dyDescent="0.15">
      <c r="S154" s="43" t="str">
        <f t="shared" si="14"/>
        <v>BCDEFHJK</v>
      </c>
      <c r="T154" s="93">
        <v>152</v>
      </c>
      <c r="U154" s="96"/>
      <c r="V154" s="96" t="s">
        <v>70</v>
      </c>
      <c r="W154" s="96" t="s">
        <v>71</v>
      </c>
      <c r="X154" s="96" t="s">
        <v>64</v>
      </c>
      <c r="Y154" s="96" t="s">
        <v>72</v>
      </c>
      <c r="Z154" s="96" t="s">
        <v>73</v>
      </c>
      <c r="AA154" s="96"/>
      <c r="AB154" s="96" t="s">
        <v>133</v>
      </c>
      <c r="AC154" s="96"/>
      <c r="AD154" s="96" t="s">
        <v>135</v>
      </c>
      <c r="AE154" s="96" t="s">
        <v>136</v>
      </c>
      <c r="AF154" s="96"/>
      <c r="AG154" s="97" t="s">
        <v>77</v>
      </c>
      <c r="AH154" s="97" t="s">
        <v>137</v>
      </c>
      <c r="AI154" s="97" t="s">
        <v>76</v>
      </c>
      <c r="AJ154" s="97" t="s">
        <v>75</v>
      </c>
      <c r="AK154" s="97" t="s">
        <v>139</v>
      </c>
      <c r="AL154" s="97" t="s">
        <v>79</v>
      </c>
      <c r="AM154" s="97" t="s">
        <v>78</v>
      </c>
      <c r="AN154" s="97" t="s">
        <v>142</v>
      </c>
      <c r="AO154" s="98" t="str">
        <f ca="1">VLOOKUP(AG154,'TACC Competition'!$Z:$AA,2,0)</f>
        <v>Scotland</v>
      </c>
      <c r="AP154" s="98" t="str">
        <f ca="1">VLOOKUP(AH154,'TACC Competition'!$Z:$AA,2,0)</f>
        <v>Algeria</v>
      </c>
      <c r="AQ154" s="98" t="str">
        <f ca="1">VLOOKUP(AI154,'TACC Competition'!$Z:$AA,2,0)</f>
        <v>Qatar</v>
      </c>
      <c r="AR154" s="98" t="str">
        <f ca="1">VLOOKUP(AJ154,'TACC Competition'!$Z:$AA,2,0)</f>
        <v>Turkiye</v>
      </c>
      <c r="AS154" s="98" t="str">
        <f ca="1">VLOOKUP(AK154,'TACC Competition'!$Z:$AA,2,0)</f>
        <v>Saudi Arabia</v>
      </c>
      <c r="AT154" s="98" t="str">
        <f ca="1">VLOOKUP(AL154,'TACC Competition'!$Z:$AA,2,0)</f>
        <v>Sweden</v>
      </c>
      <c r="AU154" s="98" t="str">
        <f ca="1">VLOOKUP(AM154,'TACC Competition'!$Z:$AA,2,0)</f>
        <v>Cote d'Ivoire</v>
      </c>
      <c r="AV154" s="98" t="str">
        <f ca="1">VLOOKUP(AN154,'TACC Competition'!$Z:$AA,2,0)</f>
        <v>Uzbekistan</v>
      </c>
    </row>
    <row r="155" spans="19:48" x14ac:dyDescent="0.15">
      <c r="S155" s="43" t="str">
        <f t="shared" si="14"/>
        <v>BCDEFHIL</v>
      </c>
      <c r="T155" s="93">
        <v>153</v>
      </c>
      <c r="U155" s="96"/>
      <c r="V155" s="96" t="s">
        <v>70</v>
      </c>
      <c r="W155" s="96" t="s">
        <v>71</v>
      </c>
      <c r="X155" s="96" t="s">
        <v>64</v>
      </c>
      <c r="Y155" s="96" t="s">
        <v>72</v>
      </c>
      <c r="Z155" s="96" t="s">
        <v>73</v>
      </c>
      <c r="AA155" s="96"/>
      <c r="AB155" s="96" t="s">
        <v>133</v>
      </c>
      <c r="AC155" s="96" t="s">
        <v>134</v>
      </c>
      <c r="AD155" s="96"/>
      <c r="AE155" s="96"/>
      <c r="AF155" s="96" t="s">
        <v>65</v>
      </c>
      <c r="AG155" s="97" t="s">
        <v>77</v>
      </c>
      <c r="AH155" s="97" t="s">
        <v>78</v>
      </c>
      <c r="AI155" s="97" t="s">
        <v>76</v>
      </c>
      <c r="AJ155" s="97" t="s">
        <v>75</v>
      </c>
      <c r="AK155" s="97" t="s">
        <v>139</v>
      </c>
      <c r="AL155" s="97" t="s">
        <v>79</v>
      </c>
      <c r="AM155" s="97" t="s">
        <v>141</v>
      </c>
      <c r="AN155" s="97" t="s">
        <v>138</v>
      </c>
      <c r="AO155" s="98" t="str">
        <f ca="1">VLOOKUP(AG155,'TACC Competition'!$Z:$AA,2,0)</f>
        <v>Scotland</v>
      </c>
      <c r="AP155" s="98" t="str">
        <f ca="1">VLOOKUP(AH155,'TACC Competition'!$Z:$AA,2,0)</f>
        <v>Cote d'Ivoire</v>
      </c>
      <c r="AQ155" s="98" t="str">
        <f ca="1">VLOOKUP(AI155,'TACC Competition'!$Z:$AA,2,0)</f>
        <v>Qatar</v>
      </c>
      <c r="AR155" s="98" t="str">
        <f ca="1">VLOOKUP(AJ155,'TACC Competition'!$Z:$AA,2,0)</f>
        <v>Turkiye</v>
      </c>
      <c r="AS155" s="98" t="str">
        <f ca="1">VLOOKUP(AK155,'TACC Competition'!$Z:$AA,2,0)</f>
        <v>Saudi Arabia</v>
      </c>
      <c r="AT155" s="98" t="str">
        <f ca="1">VLOOKUP(AL155,'TACC Competition'!$Z:$AA,2,0)</f>
        <v>Sweden</v>
      </c>
      <c r="AU155" s="98" t="str">
        <f ca="1">VLOOKUP(AM155,'TACC Competition'!$Z:$AA,2,0)</f>
        <v>Panama</v>
      </c>
      <c r="AV155" s="98" t="str">
        <f ca="1">VLOOKUP(AN155,'TACC Competition'!$Z:$AA,2,0)</f>
        <v>Norway</v>
      </c>
    </row>
    <row r="156" spans="19:48" x14ac:dyDescent="0.15">
      <c r="S156" s="43" t="str">
        <f t="shared" si="14"/>
        <v>BCDEFHIK</v>
      </c>
      <c r="T156" s="93">
        <v>154</v>
      </c>
      <c r="U156" s="96"/>
      <c r="V156" s="96" t="s">
        <v>70</v>
      </c>
      <c r="W156" s="96" t="s">
        <v>71</v>
      </c>
      <c r="X156" s="96" t="s">
        <v>64</v>
      </c>
      <c r="Y156" s="96" t="s">
        <v>72</v>
      </c>
      <c r="Z156" s="96" t="s">
        <v>73</v>
      </c>
      <c r="AA156" s="96"/>
      <c r="AB156" s="96" t="s">
        <v>133</v>
      </c>
      <c r="AC156" s="96" t="s">
        <v>134</v>
      </c>
      <c r="AD156" s="96"/>
      <c r="AE156" s="96" t="s">
        <v>136</v>
      </c>
      <c r="AF156" s="96"/>
      <c r="AG156" s="97" t="s">
        <v>77</v>
      </c>
      <c r="AH156" s="97" t="s">
        <v>78</v>
      </c>
      <c r="AI156" s="97" t="s">
        <v>76</v>
      </c>
      <c r="AJ156" s="97" t="s">
        <v>75</v>
      </c>
      <c r="AK156" s="97" t="s">
        <v>139</v>
      </c>
      <c r="AL156" s="97" t="s">
        <v>79</v>
      </c>
      <c r="AM156" s="97" t="s">
        <v>138</v>
      </c>
      <c r="AN156" s="97" t="s">
        <v>142</v>
      </c>
      <c r="AO156" s="98" t="str">
        <f ca="1">VLOOKUP(AG156,'TACC Competition'!$Z:$AA,2,0)</f>
        <v>Scotland</v>
      </c>
      <c r="AP156" s="98" t="str">
        <f ca="1">VLOOKUP(AH156,'TACC Competition'!$Z:$AA,2,0)</f>
        <v>Cote d'Ivoire</v>
      </c>
      <c r="AQ156" s="98" t="str">
        <f ca="1">VLOOKUP(AI156,'TACC Competition'!$Z:$AA,2,0)</f>
        <v>Qatar</v>
      </c>
      <c r="AR156" s="98" t="str">
        <f ca="1">VLOOKUP(AJ156,'TACC Competition'!$Z:$AA,2,0)</f>
        <v>Turkiye</v>
      </c>
      <c r="AS156" s="98" t="str">
        <f ca="1">VLOOKUP(AK156,'TACC Competition'!$Z:$AA,2,0)</f>
        <v>Saudi Arabia</v>
      </c>
      <c r="AT156" s="98" t="str">
        <f ca="1">VLOOKUP(AL156,'TACC Competition'!$Z:$AA,2,0)</f>
        <v>Sweden</v>
      </c>
      <c r="AU156" s="98" t="str">
        <f ca="1">VLOOKUP(AM156,'TACC Competition'!$Z:$AA,2,0)</f>
        <v>Norway</v>
      </c>
      <c r="AV156" s="98" t="str">
        <f ca="1">VLOOKUP(AN156,'TACC Competition'!$Z:$AA,2,0)</f>
        <v>Uzbekistan</v>
      </c>
    </row>
    <row r="157" spans="19:48" x14ac:dyDescent="0.15">
      <c r="S157" s="43" t="str">
        <f t="shared" si="14"/>
        <v>BCDEFHIJ</v>
      </c>
      <c r="T157" s="93">
        <v>155</v>
      </c>
      <c r="U157" s="96"/>
      <c r="V157" s="96" t="s">
        <v>70</v>
      </c>
      <c r="W157" s="96" t="s">
        <v>71</v>
      </c>
      <c r="X157" s="96" t="s">
        <v>64</v>
      </c>
      <c r="Y157" s="96" t="s">
        <v>72</v>
      </c>
      <c r="Z157" s="96" t="s">
        <v>73</v>
      </c>
      <c r="AA157" s="96"/>
      <c r="AB157" s="96" t="s">
        <v>133</v>
      </c>
      <c r="AC157" s="96" t="s">
        <v>134</v>
      </c>
      <c r="AD157" s="96" t="s">
        <v>135</v>
      </c>
      <c r="AE157" s="96"/>
      <c r="AF157" s="96"/>
      <c r="AG157" s="97" t="s">
        <v>77</v>
      </c>
      <c r="AH157" s="97" t="s">
        <v>137</v>
      </c>
      <c r="AI157" s="97" t="s">
        <v>76</v>
      </c>
      <c r="AJ157" s="97" t="s">
        <v>75</v>
      </c>
      <c r="AK157" s="97" t="s">
        <v>139</v>
      </c>
      <c r="AL157" s="97" t="s">
        <v>79</v>
      </c>
      <c r="AM157" s="97" t="s">
        <v>78</v>
      </c>
      <c r="AN157" s="97" t="s">
        <v>138</v>
      </c>
      <c r="AO157" s="98" t="str">
        <f ca="1">VLOOKUP(AG157,'TACC Competition'!$Z:$AA,2,0)</f>
        <v>Scotland</v>
      </c>
      <c r="AP157" s="98" t="str">
        <f ca="1">VLOOKUP(AH157,'TACC Competition'!$Z:$AA,2,0)</f>
        <v>Algeria</v>
      </c>
      <c r="AQ157" s="98" t="str">
        <f ca="1">VLOOKUP(AI157,'TACC Competition'!$Z:$AA,2,0)</f>
        <v>Qatar</v>
      </c>
      <c r="AR157" s="98" t="str">
        <f ca="1">VLOOKUP(AJ157,'TACC Competition'!$Z:$AA,2,0)</f>
        <v>Turkiye</v>
      </c>
      <c r="AS157" s="98" t="str">
        <f ca="1">VLOOKUP(AK157,'TACC Competition'!$Z:$AA,2,0)</f>
        <v>Saudi Arabia</v>
      </c>
      <c r="AT157" s="98" t="str">
        <f ca="1">VLOOKUP(AL157,'TACC Competition'!$Z:$AA,2,0)</f>
        <v>Sweden</v>
      </c>
      <c r="AU157" s="98" t="str">
        <f ca="1">VLOOKUP(AM157,'TACC Competition'!$Z:$AA,2,0)</f>
        <v>Cote d'Ivoire</v>
      </c>
      <c r="AV157" s="98" t="str">
        <f ca="1">VLOOKUP(AN157,'TACC Competition'!$Z:$AA,2,0)</f>
        <v>Norway</v>
      </c>
    </row>
    <row r="158" spans="19:48" x14ac:dyDescent="0.15">
      <c r="S158" s="43" t="str">
        <f t="shared" si="14"/>
        <v>BCDEFGKL</v>
      </c>
      <c r="T158" s="93">
        <v>156</v>
      </c>
      <c r="U158" s="96"/>
      <c r="V158" s="96" t="s">
        <v>70</v>
      </c>
      <c r="W158" s="96" t="s">
        <v>71</v>
      </c>
      <c r="X158" s="96" t="s">
        <v>64</v>
      </c>
      <c r="Y158" s="96" t="s">
        <v>72</v>
      </c>
      <c r="Z158" s="96" t="s">
        <v>73</v>
      </c>
      <c r="AA158" s="96" t="s">
        <v>106</v>
      </c>
      <c r="AB158" s="96"/>
      <c r="AC158" s="96"/>
      <c r="AD158" s="96"/>
      <c r="AE158" s="96" t="s">
        <v>136</v>
      </c>
      <c r="AF158" s="96" t="s">
        <v>65</v>
      </c>
      <c r="AG158" s="97" t="s">
        <v>77</v>
      </c>
      <c r="AH158" s="97" t="s">
        <v>140</v>
      </c>
      <c r="AI158" s="97" t="s">
        <v>76</v>
      </c>
      <c r="AJ158" s="97" t="s">
        <v>75</v>
      </c>
      <c r="AK158" s="97" t="s">
        <v>78</v>
      </c>
      <c r="AL158" s="97" t="s">
        <v>79</v>
      </c>
      <c r="AM158" s="97" t="s">
        <v>141</v>
      </c>
      <c r="AN158" s="97" t="s">
        <v>142</v>
      </c>
      <c r="AO158" s="98" t="str">
        <f ca="1">VLOOKUP(AG158,'TACC Competition'!$Z:$AA,2,0)</f>
        <v>Scotland</v>
      </c>
      <c r="AP158" s="98" t="str">
        <f ca="1">VLOOKUP(AH158,'TACC Competition'!$Z:$AA,2,0)</f>
        <v>Egypt</v>
      </c>
      <c r="AQ158" s="98" t="str">
        <f ca="1">VLOOKUP(AI158,'TACC Competition'!$Z:$AA,2,0)</f>
        <v>Qatar</v>
      </c>
      <c r="AR158" s="98" t="str">
        <f ca="1">VLOOKUP(AJ158,'TACC Competition'!$Z:$AA,2,0)</f>
        <v>Turkiye</v>
      </c>
      <c r="AS158" s="98" t="str">
        <f ca="1">VLOOKUP(AK158,'TACC Competition'!$Z:$AA,2,0)</f>
        <v>Cote d'Ivoire</v>
      </c>
      <c r="AT158" s="98" t="str">
        <f ca="1">VLOOKUP(AL158,'TACC Competition'!$Z:$AA,2,0)</f>
        <v>Sweden</v>
      </c>
      <c r="AU158" s="98" t="str">
        <f ca="1">VLOOKUP(AM158,'TACC Competition'!$Z:$AA,2,0)</f>
        <v>Panama</v>
      </c>
      <c r="AV158" s="98" t="str">
        <f ca="1">VLOOKUP(AN158,'TACC Competition'!$Z:$AA,2,0)</f>
        <v>Uzbekistan</v>
      </c>
    </row>
    <row r="159" spans="19:48" x14ac:dyDescent="0.15">
      <c r="S159" s="43" t="str">
        <f t="shared" si="14"/>
        <v>BCDEFGJL</v>
      </c>
      <c r="T159" s="93">
        <v>157</v>
      </c>
      <c r="U159" s="96"/>
      <c r="V159" s="96" t="s">
        <v>70</v>
      </c>
      <c r="W159" s="96" t="s">
        <v>71</v>
      </c>
      <c r="X159" s="96" t="s">
        <v>64</v>
      </c>
      <c r="Y159" s="96" t="s">
        <v>72</v>
      </c>
      <c r="Z159" s="96" t="s">
        <v>73</v>
      </c>
      <c r="AA159" s="96" t="s">
        <v>106</v>
      </c>
      <c r="AB159" s="96"/>
      <c r="AC159" s="96"/>
      <c r="AD159" s="96" t="s">
        <v>135</v>
      </c>
      <c r="AE159" s="96"/>
      <c r="AF159" s="96" t="s">
        <v>65</v>
      </c>
      <c r="AG159" s="97" t="s">
        <v>77</v>
      </c>
      <c r="AH159" s="97" t="s">
        <v>140</v>
      </c>
      <c r="AI159" s="97" t="s">
        <v>76</v>
      </c>
      <c r="AJ159" s="97" t="s">
        <v>75</v>
      </c>
      <c r="AK159" s="97" t="s">
        <v>137</v>
      </c>
      <c r="AL159" s="97" t="s">
        <v>79</v>
      </c>
      <c r="AM159" s="97" t="s">
        <v>141</v>
      </c>
      <c r="AN159" s="97" t="s">
        <v>78</v>
      </c>
      <c r="AO159" s="98" t="str">
        <f ca="1">VLOOKUP(AG159,'TACC Competition'!$Z:$AA,2,0)</f>
        <v>Scotland</v>
      </c>
      <c r="AP159" s="98" t="str">
        <f ca="1">VLOOKUP(AH159,'TACC Competition'!$Z:$AA,2,0)</f>
        <v>Egypt</v>
      </c>
      <c r="AQ159" s="98" t="str">
        <f ca="1">VLOOKUP(AI159,'TACC Competition'!$Z:$AA,2,0)</f>
        <v>Qatar</v>
      </c>
      <c r="AR159" s="98" t="str">
        <f ca="1">VLOOKUP(AJ159,'TACC Competition'!$Z:$AA,2,0)</f>
        <v>Turkiye</v>
      </c>
      <c r="AS159" s="98" t="str">
        <f ca="1">VLOOKUP(AK159,'TACC Competition'!$Z:$AA,2,0)</f>
        <v>Algeria</v>
      </c>
      <c r="AT159" s="98" t="str">
        <f ca="1">VLOOKUP(AL159,'TACC Competition'!$Z:$AA,2,0)</f>
        <v>Sweden</v>
      </c>
      <c r="AU159" s="98" t="str">
        <f ca="1">VLOOKUP(AM159,'TACC Competition'!$Z:$AA,2,0)</f>
        <v>Panama</v>
      </c>
      <c r="AV159" s="98" t="str">
        <f ca="1">VLOOKUP(AN159,'TACC Competition'!$Z:$AA,2,0)</f>
        <v>Cote d'Ivoire</v>
      </c>
    </row>
    <row r="160" spans="19:48" x14ac:dyDescent="0.15">
      <c r="S160" s="43" t="str">
        <f t="shared" si="14"/>
        <v>BCDEFGJK</v>
      </c>
      <c r="T160" s="93">
        <v>158</v>
      </c>
      <c r="U160" s="96"/>
      <c r="V160" s="96" t="s">
        <v>70</v>
      </c>
      <c r="W160" s="96" t="s">
        <v>71</v>
      </c>
      <c r="X160" s="96" t="s">
        <v>64</v>
      </c>
      <c r="Y160" s="96" t="s">
        <v>72</v>
      </c>
      <c r="Z160" s="96" t="s">
        <v>73</v>
      </c>
      <c r="AA160" s="96" t="s">
        <v>106</v>
      </c>
      <c r="AB160" s="96"/>
      <c r="AC160" s="96"/>
      <c r="AD160" s="96" t="s">
        <v>135</v>
      </c>
      <c r="AE160" s="96" t="s">
        <v>136</v>
      </c>
      <c r="AF160" s="96"/>
      <c r="AG160" s="97" t="s">
        <v>77</v>
      </c>
      <c r="AH160" s="97" t="s">
        <v>140</v>
      </c>
      <c r="AI160" s="97" t="s">
        <v>76</v>
      </c>
      <c r="AJ160" s="97" t="s">
        <v>75</v>
      </c>
      <c r="AK160" s="97" t="s">
        <v>137</v>
      </c>
      <c r="AL160" s="97" t="s">
        <v>79</v>
      </c>
      <c r="AM160" s="97" t="s">
        <v>78</v>
      </c>
      <c r="AN160" s="97" t="s">
        <v>142</v>
      </c>
      <c r="AO160" s="98" t="str">
        <f ca="1">VLOOKUP(AG160,'TACC Competition'!$Z:$AA,2,0)</f>
        <v>Scotland</v>
      </c>
      <c r="AP160" s="98" t="str">
        <f ca="1">VLOOKUP(AH160,'TACC Competition'!$Z:$AA,2,0)</f>
        <v>Egypt</v>
      </c>
      <c r="AQ160" s="98" t="str">
        <f ca="1">VLOOKUP(AI160,'TACC Competition'!$Z:$AA,2,0)</f>
        <v>Qatar</v>
      </c>
      <c r="AR160" s="98" t="str">
        <f ca="1">VLOOKUP(AJ160,'TACC Competition'!$Z:$AA,2,0)</f>
        <v>Turkiye</v>
      </c>
      <c r="AS160" s="98" t="str">
        <f ca="1">VLOOKUP(AK160,'TACC Competition'!$Z:$AA,2,0)</f>
        <v>Algeria</v>
      </c>
      <c r="AT160" s="98" t="str">
        <f ca="1">VLOOKUP(AL160,'TACC Competition'!$Z:$AA,2,0)</f>
        <v>Sweden</v>
      </c>
      <c r="AU160" s="98" t="str">
        <f ca="1">VLOOKUP(AM160,'TACC Competition'!$Z:$AA,2,0)</f>
        <v>Cote d'Ivoire</v>
      </c>
      <c r="AV160" s="98" t="str">
        <f ca="1">VLOOKUP(AN160,'TACC Competition'!$Z:$AA,2,0)</f>
        <v>Uzbekistan</v>
      </c>
    </row>
    <row r="161" spans="19:48" x14ac:dyDescent="0.15">
      <c r="S161" s="43" t="str">
        <f t="shared" si="14"/>
        <v>BCDEFGIL</v>
      </c>
      <c r="T161" s="93">
        <v>159</v>
      </c>
      <c r="U161" s="96"/>
      <c r="V161" s="96" t="s">
        <v>70</v>
      </c>
      <c r="W161" s="96" t="s">
        <v>71</v>
      </c>
      <c r="X161" s="96" t="s">
        <v>64</v>
      </c>
      <c r="Y161" s="96" t="s">
        <v>72</v>
      </c>
      <c r="Z161" s="96" t="s">
        <v>73</v>
      </c>
      <c r="AA161" s="96" t="s">
        <v>106</v>
      </c>
      <c r="AB161" s="96"/>
      <c r="AC161" s="96" t="s">
        <v>134</v>
      </c>
      <c r="AD161" s="96"/>
      <c r="AE161" s="96"/>
      <c r="AF161" s="96" t="s">
        <v>65</v>
      </c>
      <c r="AG161" s="97" t="s">
        <v>77</v>
      </c>
      <c r="AH161" s="97" t="s">
        <v>140</v>
      </c>
      <c r="AI161" s="97" t="s">
        <v>76</v>
      </c>
      <c r="AJ161" s="97" t="s">
        <v>75</v>
      </c>
      <c r="AK161" s="97" t="s">
        <v>78</v>
      </c>
      <c r="AL161" s="97" t="s">
        <v>79</v>
      </c>
      <c r="AM161" s="97" t="s">
        <v>141</v>
      </c>
      <c r="AN161" s="97" t="s">
        <v>138</v>
      </c>
      <c r="AO161" s="98" t="str">
        <f ca="1">VLOOKUP(AG161,'TACC Competition'!$Z:$AA,2,0)</f>
        <v>Scotland</v>
      </c>
      <c r="AP161" s="98" t="str">
        <f ca="1">VLOOKUP(AH161,'TACC Competition'!$Z:$AA,2,0)</f>
        <v>Egypt</v>
      </c>
      <c r="AQ161" s="98" t="str">
        <f ca="1">VLOOKUP(AI161,'TACC Competition'!$Z:$AA,2,0)</f>
        <v>Qatar</v>
      </c>
      <c r="AR161" s="98" t="str">
        <f ca="1">VLOOKUP(AJ161,'TACC Competition'!$Z:$AA,2,0)</f>
        <v>Turkiye</v>
      </c>
      <c r="AS161" s="98" t="str">
        <f ca="1">VLOOKUP(AK161,'TACC Competition'!$Z:$AA,2,0)</f>
        <v>Cote d'Ivoire</v>
      </c>
      <c r="AT161" s="98" t="str">
        <f ca="1">VLOOKUP(AL161,'TACC Competition'!$Z:$AA,2,0)</f>
        <v>Sweden</v>
      </c>
      <c r="AU161" s="98" t="str">
        <f ca="1">VLOOKUP(AM161,'TACC Competition'!$Z:$AA,2,0)</f>
        <v>Panama</v>
      </c>
      <c r="AV161" s="98" t="str">
        <f ca="1">VLOOKUP(AN161,'TACC Competition'!$Z:$AA,2,0)</f>
        <v>Norway</v>
      </c>
    </row>
    <row r="162" spans="19:48" x14ac:dyDescent="0.15">
      <c r="S162" s="43" t="str">
        <f t="shared" si="14"/>
        <v>BCDEFGIK</v>
      </c>
      <c r="T162" s="93">
        <v>160</v>
      </c>
      <c r="U162" s="96"/>
      <c r="V162" s="96" t="s">
        <v>70</v>
      </c>
      <c r="W162" s="96" t="s">
        <v>71</v>
      </c>
      <c r="X162" s="96" t="s">
        <v>64</v>
      </c>
      <c r="Y162" s="96" t="s">
        <v>72</v>
      </c>
      <c r="Z162" s="96" t="s">
        <v>73</v>
      </c>
      <c r="AA162" s="96" t="s">
        <v>106</v>
      </c>
      <c r="AB162" s="96"/>
      <c r="AC162" s="96" t="s">
        <v>134</v>
      </c>
      <c r="AD162" s="96"/>
      <c r="AE162" s="96" t="s">
        <v>136</v>
      </c>
      <c r="AF162" s="96"/>
      <c r="AG162" s="97" t="s">
        <v>77</v>
      </c>
      <c r="AH162" s="97" t="s">
        <v>140</v>
      </c>
      <c r="AI162" s="97" t="s">
        <v>76</v>
      </c>
      <c r="AJ162" s="97" t="s">
        <v>75</v>
      </c>
      <c r="AK162" s="97" t="s">
        <v>78</v>
      </c>
      <c r="AL162" s="97" t="s">
        <v>79</v>
      </c>
      <c r="AM162" s="97" t="s">
        <v>138</v>
      </c>
      <c r="AN162" s="97" t="s">
        <v>142</v>
      </c>
      <c r="AO162" s="98" t="str">
        <f ca="1">VLOOKUP(AG162,'TACC Competition'!$Z:$AA,2,0)</f>
        <v>Scotland</v>
      </c>
      <c r="AP162" s="98" t="str">
        <f ca="1">VLOOKUP(AH162,'TACC Competition'!$Z:$AA,2,0)</f>
        <v>Egypt</v>
      </c>
      <c r="AQ162" s="98" t="str">
        <f ca="1">VLOOKUP(AI162,'TACC Competition'!$Z:$AA,2,0)</f>
        <v>Qatar</v>
      </c>
      <c r="AR162" s="98" t="str">
        <f ca="1">VLOOKUP(AJ162,'TACC Competition'!$Z:$AA,2,0)</f>
        <v>Turkiye</v>
      </c>
      <c r="AS162" s="98" t="str">
        <f ca="1">VLOOKUP(AK162,'TACC Competition'!$Z:$AA,2,0)</f>
        <v>Cote d'Ivoire</v>
      </c>
      <c r="AT162" s="98" t="str">
        <f ca="1">VLOOKUP(AL162,'TACC Competition'!$Z:$AA,2,0)</f>
        <v>Sweden</v>
      </c>
      <c r="AU162" s="98" t="str">
        <f ca="1">VLOOKUP(AM162,'TACC Competition'!$Z:$AA,2,0)</f>
        <v>Norway</v>
      </c>
      <c r="AV162" s="98" t="str">
        <f ca="1">VLOOKUP(AN162,'TACC Competition'!$Z:$AA,2,0)</f>
        <v>Uzbekistan</v>
      </c>
    </row>
    <row r="163" spans="19:48" x14ac:dyDescent="0.15">
      <c r="S163" s="43" t="str">
        <f t="shared" si="14"/>
        <v>BCDEFGIJ</v>
      </c>
      <c r="T163" s="93">
        <v>161</v>
      </c>
      <c r="U163" s="96"/>
      <c r="V163" s="96" t="s">
        <v>70</v>
      </c>
      <c r="W163" s="96" t="s">
        <v>71</v>
      </c>
      <c r="X163" s="96" t="s">
        <v>64</v>
      </c>
      <c r="Y163" s="96" t="s">
        <v>72</v>
      </c>
      <c r="Z163" s="96" t="s">
        <v>73</v>
      </c>
      <c r="AA163" s="96" t="s">
        <v>106</v>
      </c>
      <c r="AB163" s="96"/>
      <c r="AC163" s="96" t="s">
        <v>134</v>
      </c>
      <c r="AD163" s="96" t="s">
        <v>135</v>
      </c>
      <c r="AE163" s="96"/>
      <c r="AF163" s="96"/>
      <c r="AG163" s="97" t="s">
        <v>77</v>
      </c>
      <c r="AH163" s="97" t="s">
        <v>140</v>
      </c>
      <c r="AI163" s="97" t="s">
        <v>76</v>
      </c>
      <c r="AJ163" s="97" t="s">
        <v>75</v>
      </c>
      <c r="AK163" s="97" t="s">
        <v>137</v>
      </c>
      <c r="AL163" s="97" t="s">
        <v>79</v>
      </c>
      <c r="AM163" s="97" t="s">
        <v>78</v>
      </c>
      <c r="AN163" s="97" t="s">
        <v>138</v>
      </c>
      <c r="AO163" s="98" t="str">
        <f ca="1">VLOOKUP(AG163,'TACC Competition'!$Z:$AA,2,0)</f>
        <v>Scotland</v>
      </c>
      <c r="AP163" s="98" t="str">
        <f ca="1">VLOOKUP(AH163,'TACC Competition'!$Z:$AA,2,0)</f>
        <v>Egypt</v>
      </c>
      <c r="AQ163" s="98" t="str">
        <f ca="1">VLOOKUP(AI163,'TACC Competition'!$Z:$AA,2,0)</f>
        <v>Qatar</v>
      </c>
      <c r="AR163" s="98" t="str">
        <f ca="1">VLOOKUP(AJ163,'TACC Competition'!$Z:$AA,2,0)</f>
        <v>Turkiye</v>
      </c>
      <c r="AS163" s="98" t="str">
        <f ca="1">VLOOKUP(AK163,'TACC Competition'!$Z:$AA,2,0)</f>
        <v>Algeria</v>
      </c>
      <c r="AT163" s="98" t="str">
        <f ca="1">VLOOKUP(AL163,'TACC Competition'!$Z:$AA,2,0)</f>
        <v>Sweden</v>
      </c>
      <c r="AU163" s="98" t="str">
        <f ca="1">VLOOKUP(AM163,'TACC Competition'!$Z:$AA,2,0)</f>
        <v>Cote d'Ivoire</v>
      </c>
      <c r="AV163" s="98" t="str">
        <f ca="1">VLOOKUP(AN163,'TACC Competition'!$Z:$AA,2,0)</f>
        <v>Norway</v>
      </c>
    </row>
    <row r="164" spans="19:48" x14ac:dyDescent="0.15">
      <c r="S164" s="43" t="str">
        <f t="shared" si="14"/>
        <v>BCDEFGHL</v>
      </c>
      <c r="T164" s="93">
        <v>162</v>
      </c>
      <c r="U164" s="96"/>
      <c r="V164" s="96" t="s">
        <v>70</v>
      </c>
      <c r="W164" s="96" t="s">
        <v>71</v>
      </c>
      <c r="X164" s="96" t="s">
        <v>64</v>
      </c>
      <c r="Y164" s="96" t="s">
        <v>72</v>
      </c>
      <c r="Z164" s="96" t="s">
        <v>73</v>
      </c>
      <c r="AA164" s="96" t="s">
        <v>106</v>
      </c>
      <c r="AB164" s="96" t="s">
        <v>133</v>
      </c>
      <c r="AC164" s="96"/>
      <c r="AD164" s="96"/>
      <c r="AE164" s="96"/>
      <c r="AF164" s="96" t="s">
        <v>65</v>
      </c>
      <c r="AG164" s="97" t="s">
        <v>77</v>
      </c>
      <c r="AH164" s="97" t="s">
        <v>140</v>
      </c>
      <c r="AI164" s="97" t="s">
        <v>76</v>
      </c>
      <c r="AJ164" s="97" t="s">
        <v>75</v>
      </c>
      <c r="AK164" s="97" t="s">
        <v>139</v>
      </c>
      <c r="AL164" s="97" t="s">
        <v>79</v>
      </c>
      <c r="AM164" s="97" t="s">
        <v>141</v>
      </c>
      <c r="AN164" s="97" t="s">
        <v>78</v>
      </c>
      <c r="AO164" s="98" t="str">
        <f ca="1">VLOOKUP(AG164,'TACC Competition'!$Z:$AA,2,0)</f>
        <v>Scotland</v>
      </c>
      <c r="AP164" s="98" t="str">
        <f ca="1">VLOOKUP(AH164,'TACC Competition'!$Z:$AA,2,0)</f>
        <v>Egypt</v>
      </c>
      <c r="AQ164" s="98" t="str">
        <f ca="1">VLOOKUP(AI164,'TACC Competition'!$Z:$AA,2,0)</f>
        <v>Qatar</v>
      </c>
      <c r="AR164" s="98" t="str">
        <f ca="1">VLOOKUP(AJ164,'TACC Competition'!$Z:$AA,2,0)</f>
        <v>Turkiye</v>
      </c>
      <c r="AS164" s="98" t="str">
        <f ca="1">VLOOKUP(AK164,'TACC Competition'!$Z:$AA,2,0)</f>
        <v>Saudi Arabia</v>
      </c>
      <c r="AT164" s="98" t="str">
        <f ca="1">VLOOKUP(AL164,'TACC Competition'!$Z:$AA,2,0)</f>
        <v>Sweden</v>
      </c>
      <c r="AU164" s="98" t="str">
        <f ca="1">VLOOKUP(AM164,'TACC Competition'!$Z:$AA,2,0)</f>
        <v>Panama</v>
      </c>
      <c r="AV164" s="98" t="str">
        <f ca="1">VLOOKUP(AN164,'TACC Competition'!$Z:$AA,2,0)</f>
        <v>Cote d'Ivoire</v>
      </c>
    </row>
    <row r="165" spans="19:48" x14ac:dyDescent="0.15">
      <c r="S165" s="43" t="str">
        <f t="shared" si="14"/>
        <v>BCDEFGHK</v>
      </c>
      <c r="T165" s="93">
        <v>163</v>
      </c>
      <c r="U165" s="96"/>
      <c r="V165" s="96" t="s">
        <v>70</v>
      </c>
      <c r="W165" s="96" t="s">
        <v>71</v>
      </c>
      <c r="X165" s="96" t="s">
        <v>64</v>
      </c>
      <c r="Y165" s="96" t="s">
        <v>72</v>
      </c>
      <c r="Z165" s="96" t="s">
        <v>73</v>
      </c>
      <c r="AA165" s="96" t="s">
        <v>106</v>
      </c>
      <c r="AB165" s="96" t="s">
        <v>133</v>
      </c>
      <c r="AC165" s="96"/>
      <c r="AD165" s="96"/>
      <c r="AE165" s="96" t="s">
        <v>136</v>
      </c>
      <c r="AF165" s="96"/>
      <c r="AG165" s="97" t="s">
        <v>77</v>
      </c>
      <c r="AH165" s="97" t="s">
        <v>140</v>
      </c>
      <c r="AI165" s="97" t="s">
        <v>76</v>
      </c>
      <c r="AJ165" s="97" t="s">
        <v>75</v>
      </c>
      <c r="AK165" s="97" t="s">
        <v>139</v>
      </c>
      <c r="AL165" s="97" t="s">
        <v>79</v>
      </c>
      <c r="AM165" s="97" t="s">
        <v>78</v>
      </c>
      <c r="AN165" s="97" t="s">
        <v>142</v>
      </c>
      <c r="AO165" s="98" t="str">
        <f ca="1">VLOOKUP(AG165,'TACC Competition'!$Z:$AA,2,0)</f>
        <v>Scotland</v>
      </c>
      <c r="AP165" s="98" t="str">
        <f ca="1">VLOOKUP(AH165,'TACC Competition'!$Z:$AA,2,0)</f>
        <v>Egypt</v>
      </c>
      <c r="AQ165" s="98" t="str">
        <f ca="1">VLOOKUP(AI165,'TACC Competition'!$Z:$AA,2,0)</f>
        <v>Qatar</v>
      </c>
      <c r="AR165" s="98" t="str">
        <f ca="1">VLOOKUP(AJ165,'TACC Competition'!$Z:$AA,2,0)</f>
        <v>Turkiye</v>
      </c>
      <c r="AS165" s="98" t="str">
        <f ca="1">VLOOKUP(AK165,'TACC Competition'!$Z:$AA,2,0)</f>
        <v>Saudi Arabia</v>
      </c>
      <c r="AT165" s="98" t="str">
        <f ca="1">VLOOKUP(AL165,'TACC Competition'!$Z:$AA,2,0)</f>
        <v>Sweden</v>
      </c>
      <c r="AU165" s="98" t="str">
        <f ca="1">VLOOKUP(AM165,'TACC Competition'!$Z:$AA,2,0)</f>
        <v>Cote d'Ivoire</v>
      </c>
      <c r="AV165" s="98" t="str">
        <f ca="1">VLOOKUP(AN165,'TACC Competition'!$Z:$AA,2,0)</f>
        <v>Uzbekistan</v>
      </c>
    </row>
    <row r="166" spans="19:48" x14ac:dyDescent="0.15">
      <c r="S166" s="43" t="str">
        <f t="shared" si="14"/>
        <v>BCDEFGHJ</v>
      </c>
      <c r="T166" s="93">
        <v>164</v>
      </c>
      <c r="U166" s="96"/>
      <c r="V166" s="96" t="s">
        <v>70</v>
      </c>
      <c r="W166" s="96" t="s">
        <v>71</v>
      </c>
      <c r="X166" s="96" t="s">
        <v>64</v>
      </c>
      <c r="Y166" s="96" t="s">
        <v>72</v>
      </c>
      <c r="Z166" s="96" t="s">
        <v>73</v>
      </c>
      <c r="AA166" s="96" t="s">
        <v>106</v>
      </c>
      <c r="AB166" s="96" t="s">
        <v>133</v>
      </c>
      <c r="AC166" s="96"/>
      <c r="AD166" s="96" t="s">
        <v>135</v>
      </c>
      <c r="AE166" s="96"/>
      <c r="AF166" s="96"/>
      <c r="AG166" s="97" t="s">
        <v>139</v>
      </c>
      <c r="AH166" s="97" t="s">
        <v>140</v>
      </c>
      <c r="AI166" s="97" t="s">
        <v>76</v>
      </c>
      <c r="AJ166" s="97" t="s">
        <v>77</v>
      </c>
      <c r="AK166" s="97" t="s">
        <v>137</v>
      </c>
      <c r="AL166" s="97" t="s">
        <v>79</v>
      </c>
      <c r="AM166" s="97" t="s">
        <v>75</v>
      </c>
      <c r="AN166" s="97" t="s">
        <v>78</v>
      </c>
      <c r="AO166" s="98" t="str">
        <f ca="1">VLOOKUP(AG166,'TACC Competition'!$Z:$AA,2,0)</f>
        <v>Saudi Arabia</v>
      </c>
      <c r="AP166" s="98" t="str">
        <f ca="1">VLOOKUP(AH166,'TACC Competition'!$Z:$AA,2,0)</f>
        <v>Egypt</v>
      </c>
      <c r="AQ166" s="98" t="str">
        <f ca="1">VLOOKUP(AI166,'TACC Competition'!$Z:$AA,2,0)</f>
        <v>Qatar</v>
      </c>
      <c r="AR166" s="98" t="str">
        <f ca="1">VLOOKUP(AJ166,'TACC Competition'!$Z:$AA,2,0)</f>
        <v>Scotland</v>
      </c>
      <c r="AS166" s="98" t="str">
        <f ca="1">VLOOKUP(AK166,'TACC Competition'!$Z:$AA,2,0)</f>
        <v>Algeria</v>
      </c>
      <c r="AT166" s="98" t="str">
        <f ca="1">VLOOKUP(AL166,'TACC Competition'!$Z:$AA,2,0)</f>
        <v>Sweden</v>
      </c>
      <c r="AU166" s="98" t="str">
        <f ca="1">VLOOKUP(AM166,'TACC Competition'!$Z:$AA,2,0)</f>
        <v>Turkiye</v>
      </c>
      <c r="AV166" s="98" t="str">
        <f ca="1">VLOOKUP(AN166,'TACC Competition'!$Z:$AA,2,0)</f>
        <v>Cote d'Ivoire</v>
      </c>
    </row>
    <row r="167" spans="19:48" x14ac:dyDescent="0.15">
      <c r="S167" s="43" t="str">
        <f t="shared" si="14"/>
        <v>BCDEFGHI</v>
      </c>
      <c r="T167" s="93">
        <v>165</v>
      </c>
      <c r="U167" s="96"/>
      <c r="V167" s="96" t="s">
        <v>70</v>
      </c>
      <c r="W167" s="96" t="s">
        <v>71</v>
      </c>
      <c r="X167" s="96" t="s">
        <v>64</v>
      </c>
      <c r="Y167" s="96" t="s">
        <v>72</v>
      </c>
      <c r="Z167" s="96" t="s">
        <v>73</v>
      </c>
      <c r="AA167" s="96" t="s">
        <v>106</v>
      </c>
      <c r="AB167" s="96" t="s">
        <v>133</v>
      </c>
      <c r="AC167" s="96" t="s">
        <v>134</v>
      </c>
      <c r="AD167" s="96"/>
      <c r="AE167" s="96"/>
      <c r="AF167" s="96"/>
      <c r="AG167" s="97" t="s">
        <v>77</v>
      </c>
      <c r="AH167" s="97" t="s">
        <v>140</v>
      </c>
      <c r="AI167" s="97" t="s">
        <v>76</v>
      </c>
      <c r="AJ167" s="97" t="s">
        <v>75</v>
      </c>
      <c r="AK167" s="97" t="s">
        <v>139</v>
      </c>
      <c r="AL167" s="97" t="s">
        <v>79</v>
      </c>
      <c r="AM167" s="97" t="s">
        <v>78</v>
      </c>
      <c r="AN167" s="97" t="s">
        <v>138</v>
      </c>
      <c r="AO167" s="98" t="str">
        <f ca="1">VLOOKUP(AG167,'TACC Competition'!$Z:$AA,2,0)</f>
        <v>Scotland</v>
      </c>
      <c r="AP167" s="98" t="str">
        <f ca="1">VLOOKUP(AH167,'TACC Competition'!$Z:$AA,2,0)</f>
        <v>Egypt</v>
      </c>
      <c r="AQ167" s="98" t="str">
        <f ca="1">VLOOKUP(AI167,'TACC Competition'!$Z:$AA,2,0)</f>
        <v>Qatar</v>
      </c>
      <c r="AR167" s="98" t="str">
        <f ca="1">VLOOKUP(AJ167,'TACC Competition'!$Z:$AA,2,0)</f>
        <v>Turkiye</v>
      </c>
      <c r="AS167" s="98" t="str">
        <f ca="1">VLOOKUP(AK167,'TACC Competition'!$Z:$AA,2,0)</f>
        <v>Saudi Arabia</v>
      </c>
      <c r="AT167" s="98" t="str">
        <f ca="1">VLOOKUP(AL167,'TACC Competition'!$Z:$AA,2,0)</f>
        <v>Sweden</v>
      </c>
      <c r="AU167" s="98" t="str">
        <f ca="1">VLOOKUP(AM167,'TACC Competition'!$Z:$AA,2,0)</f>
        <v>Cote d'Ivoire</v>
      </c>
      <c r="AV167" s="98" t="str">
        <f ca="1">VLOOKUP(AN167,'TACC Competition'!$Z:$AA,2,0)</f>
        <v>Norway</v>
      </c>
    </row>
    <row r="168" spans="19:48" x14ac:dyDescent="0.15">
      <c r="S168" s="43" t="str">
        <f t="shared" si="14"/>
        <v>AFGHIJKL</v>
      </c>
      <c r="T168" s="93">
        <v>166</v>
      </c>
      <c r="U168" s="96" t="s">
        <v>69</v>
      </c>
      <c r="V168" s="96"/>
      <c r="W168" s="96"/>
      <c r="X168" s="96"/>
      <c r="Y168" s="96"/>
      <c r="Z168" s="96" t="s">
        <v>73</v>
      </c>
      <c r="AA168" s="96" t="s">
        <v>106</v>
      </c>
      <c r="AB168" s="96" t="s">
        <v>133</v>
      </c>
      <c r="AC168" s="96" t="s">
        <v>134</v>
      </c>
      <c r="AD168" s="96" t="s">
        <v>135</v>
      </c>
      <c r="AE168" s="96" t="s">
        <v>136</v>
      </c>
      <c r="AF168" s="96" t="s">
        <v>65</v>
      </c>
      <c r="AG168" s="97" t="s">
        <v>139</v>
      </c>
      <c r="AH168" s="97" t="s">
        <v>137</v>
      </c>
      <c r="AI168" s="97" t="s">
        <v>138</v>
      </c>
      <c r="AJ168" s="97" t="s">
        <v>79</v>
      </c>
      <c r="AK168" s="97" t="s">
        <v>74</v>
      </c>
      <c r="AL168" s="97" t="s">
        <v>140</v>
      </c>
      <c r="AM168" s="97" t="s">
        <v>141</v>
      </c>
      <c r="AN168" s="97" t="s">
        <v>142</v>
      </c>
      <c r="AO168" s="98" t="str">
        <f ca="1">VLOOKUP(AG168,'TACC Competition'!$Z:$AA,2,0)</f>
        <v>Saudi Arabia</v>
      </c>
      <c r="AP168" s="98" t="str">
        <f ca="1">VLOOKUP(AH168,'TACC Competition'!$Z:$AA,2,0)</f>
        <v>Algeria</v>
      </c>
      <c r="AQ168" s="98" t="str">
        <f ca="1">VLOOKUP(AI168,'TACC Competition'!$Z:$AA,2,0)</f>
        <v>Norway</v>
      </c>
      <c r="AR168" s="98" t="str">
        <f ca="1">VLOOKUP(AJ168,'TACC Competition'!$Z:$AA,2,0)</f>
        <v>Sweden</v>
      </c>
      <c r="AS168" s="98" t="str">
        <f ca="1">VLOOKUP(AK168,'TACC Competition'!$Z:$AA,2,0)</f>
        <v>Czechia</v>
      </c>
      <c r="AT168" s="98" t="str">
        <f ca="1">VLOOKUP(AL168,'TACC Competition'!$Z:$AA,2,0)</f>
        <v>Egypt</v>
      </c>
      <c r="AU168" s="98" t="str">
        <f ca="1">VLOOKUP(AM168,'TACC Competition'!$Z:$AA,2,0)</f>
        <v>Panama</v>
      </c>
      <c r="AV168" s="98" t="str">
        <f ca="1">VLOOKUP(AN168,'TACC Competition'!$Z:$AA,2,0)</f>
        <v>Uzbekistan</v>
      </c>
    </row>
    <row r="169" spans="19:48" x14ac:dyDescent="0.15">
      <c r="S169" s="43" t="str">
        <f t="shared" si="14"/>
        <v>AEGHIJKL</v>
      </c>
      <c r="T169" s="93">
        <v>167</v>
      </c>
      <c r="U169" s="96" t="s">
        <v>69</v>
      </c>
      <c r="V169" s="96"/>
      <c r="W169" s="96"/>
      <c r="X169" s="96"/>
      <c r="Y169" s="96" t="s">
        <v>72</v>
      </c>
      <c r="Z169" s="96"/>
      <c r="AA169" s="96" t="s">
        <v>106</v>
      </c>
      <c r="AB169" s="96" t="s">
        <v>133</v>
      </c>
      <c r="AC169" s="96" t="s">
        <v>134</v>
      </c>
      <c r="AD169" s="96" t="s">
        <v>135</v>
      </c>
      <c r="AE169" s="96" t="s">
        <v>136</v>
      </c>
      <c r="AF169" s="96" t="s">
        <v>65</v>
      </c>
      <c r="AG169" s="97" t="s">
        <v>78</v>
      </c>
      <c r="AH169" s="97" t="s">
        <v>137</v>
      </c>
      <c r="AI169" s="97" t="s">
        <v>138</v>
      </c>
      <c r="AJ169" s="97" t="s">
        <v>74</v>
      </c>
      <c r="AK169" s="97" t="s">
        <v>139</v>
      </c>
      <c r="AL169" s="97" t="s">
        <v>140</v>
      </c>
      <c r="AM169" s="97" t="s">
        <v>141</v>
      </c>
      <c r="AN169" s="97" t="s">
        <v>142</v>
      </c>
      <c r="AO169" s="98" t="str">
        <f ca="1">VLOOKUP(AG169,'TACC Competition'!$Z:$AA,2,0)</f>
        <v>Cote d'Ivoire</v>
      </c>
      <c r="AP169" s="98" t="str">
        <f ca="1">VLOOKUP(AH169,'TACC Competition'!$Z:$AA,2,0)</f>
        <v>Algeria</v>
      </c>
      <c r="AQ169" s="98" t="str">
        <f ca="1">VLOOKUP(AI169,'TACC Competition'!$Z:$AA,2,0)</f>
        <v>Norway</v>
      </c>
      <c r="AR169" s="98" t="str">
        <f ca="1">VLOOKUP(AJ169,'TACC Competition'!$Z:$AA,2,0)</f>
        <v>Czechia</v>
      </c>
      <c r="AS169" s="98" t="str">
        <f ca="1">VLOOKUP(AK169,'TACC Competition'!$Z:$AA,2,0)</f>
        <v>Saudi Arabia</v>
      </c>
      <c r="AT169" s="98" t="str">
        <f ca="1">VLOOKUP(AL169,'TACC Competition'!$Z:$AA,2,0)</f>
        <v>Egypt</v>
      </c>
      <c r="AU169" s="98" t="str">
        <f ca="1">VLOOKUP(AM169,'TACC Competition'!$Z:$AA,2,0)</f>
        <v>Panama</v>
      </c>
      <c r="AV169" s="98" t="str">
        <f ca="1">VLOOKUP(AN169,'TACC Competition'!$Z:$AA,2,0)</f>
        <v>Uzbekistan</v>
      </c>
    </row>
    <row r="170" spans="19:48" x14ac:dyDescent="0.15">
      <c r="S170" s="43" t="str">
        <f t="shared" si="14"/>
        <v>AEFHIJKL</v>
      </c>
      <c r="T170" s="93">
        <v>168</v>
      </c>
      <c r="U170" s="96" t="s">
        <v>69</v>
      </c>
      <c r="V170" s="96"/>
      <c r="W170" s="96"/>
      <c r="X170" s="96"/>
      <c r="Y170" s="96" t="s">
        <v>72</v>
      </c>
      <c r="Z170" s="96" t="s">
        <v>73</v>
      </c>
      <c r="AA170" s="96"/>
      <c r="AB170" s="96" t="s">
        <v>133</v>
      </c>
      <c r="AC170" s="96" t="s">
        <v>134</v>
      </c>
      <c r="AD170" s="96" t="s">
        <v>135</v>
      </c>
      <c r="AE170" s="96" t="s">
        <v>136</v>
      </c>
      <c r="AF170" s="96" t="s">
        <v>65</v>
      </c>
      <c r="AG170" s="97" t="s">
        <v>78</v>
      </c>
      <c r="AH170" s="97" t="s">
        <v>137</v>
      </c>
      <c r="AI170" s="97" t="s">
        <v>138</v>
      </c>
      <c r="AJ170" s="97" t="s">
        <v>79</v>
      </c>
      <c r="AK170" s="97" t="s">
        <v>74</v>
      </c>
      <c r="AL170" s="97" t="s">
        <v>139</v>
      </c>
      <c r="AM170" s="97" t="s">
        <v>141</v>
      </c>
      <c r="AN170" s="97" t="s">
        <v>142</v>
      </c>
      <c r="AO170" s="98" t="str">
        <f ca="1">VLOOKUP(AG170,'TACC Competition'!$Z:$AA,2,0)</f>
        <v>Cote d'Ivoire</v>
      </c>
      <c r="AP170" s="98" t="str">
        <f ca="1">VLOOKUP(AH170,'TACC Competition'!$Z:$AA,2,0)</f>
        <v>Algeria</v>
      </c>
      <c r="AQ170" s="98" t="str">
        <f ca="1">VLOOKUP(AI170,'TACC Competition'!$Z:$AA,2,0)</f>
        <v>Norway</v>
      </c>
      <c r="AR170" s="98" t="str">
        <f ca="1">VLOOKUP(AJ170,'TACC Competition'!$Z:$AA,2,0)</f>
        <v>Sweden</v>
      </c>
      <c r="AS170" s="98" t="str">
        <f ca="1">VLOOKUP(AK170,'TACC Competition'!$Z:$AA,2,0)</f>
        <v>Czechia</v>
      </c>
      <c r="AT170" s="98" t="str">
        <f ca="1">VLOOKUP(AL170,'TACC Competition'!$Z:$AA,2,0)</f>
        <v>Saudi Arabia</v>
      </c>
      <c r="AU170" s="98" t="str">
        <f ca="1">VLOOKUP(AM170,'TACC Competition'!$Z:$AA,2,0)</f>
        <v>Panama</v>
      </c>
      <c r="AV170" s="98" t="str">
        <f ca="1">VLOOKUP(AN170,'TACC Competition'!$Z:$AA,2,0)</f>
        <v>Uzbekistan</v>
      </c>
    </row>
    <row r="171" spans="19:48" x14ac:dyDescent="0.15">
      <c r="S171" s="43" t="str">
        <f t="shared" si="14"/>
        <v>AEFGIJKL</v>
      </c>
      <c r="T171" s="93">
        <v>169</v>
      </c>
      <c r="U171" s="96" t="s">
        <v>69</v>
      </c>
      <c r="V171" s="96"/>
      <c r="W171" s="96"/>
      <c r="X171" s="96"/>
      <c r="Y171" s="96" t="s">
        <v>72</v>
      </c>
      <c r="Z171" s="96" t="s">
        <v>73</v>
      </c>
      <c r="AA171" s="96" t="s">
        <v>106</v>
      </c>
      <c r="AB171" s="96"/>
      <c r="AC171" s="96" t="s">
        <v>134</v>
      </c>
      <c r="AD171" s="96" t="s">
        <v>135</v>
      </c>
      <c r="AE171" s="96" t="s">
        <v>136</v>
      </c>
      <c r="AF171" s="96" t="s">
        <v>65</v>
      </c>
      <c r="AG171" s="97" t="s">
        <v>78</v>
      </c>
      <c r="AH171" s="97" t="s">
        <v>137</v>
      </c>
      <c r="AI171" s="97" t="s">
        <v>138</v>
      </c>
      <c r="AJ171" s="97" t="s">
        <v>79</v>
      </c>
      <c r="AK171" s="97" t="s">
        <v>74</v>
      </c>
      <c r="AL171" s="97" t="s">
        <v>140</v>
      </c>
      <c r="AM171" s="97" t="s">
        <v>141</v>
      </c>
      <c r="AN171" s="97" t="s">
        <v>142</v>
      </c>
      <c r="AO171" s="98" t="str">
        <f ca="1">VLOOKUP(AG171,'TACC Competition'!$Z:$AA,2,0)</f>
        <v>Cote d'Ivoire</v>
      </c>
      <c r="AP171" s="98" t="str">
        <f ca="1">VLOOKUP(AH171,'TACC Competition'!$Z:$AA,2,0)</f>
        <v>Algeria</v>
      </c>
      <c r="AQ171" s="98" t="str">
        <f ca="1">VLOOKUP(AI171,'TACC Competition'!$Z:$AA,2,0)</f>
        <v>Norway</v>
      </c>
      <c r="AR171" s="98" t="str">
        <f ca="1">VLOOKUP(AJ171,'TACC Competition'!$Z:$AA,2,0)</f>
        <v>Sweden</v>
      </c>
      <c r="AS171" s="98" t="str">
        <f ca="1">VLOOKUP(AK171,'TACC Competition'!$Z:$AA,2,0)</f>
        <v>Czechia</v>
      </c>
      <c r="AT171" s="98" t="str">
        <f ca="1">VLOOKUP(AL171,'TACC Competition'!$Z:$AA,2,0)</f>
        <v>Egypt</v>
      </c>
      <c r="AU171" s="98" t="str">
        <f ca="1">VLOOKUP(AM171,'TACC Competition'!$Z:$AA,2,0)</f>
        <v>Panama</v>
      </c>
      <c r="AV171" s="98" t="str">
        <f ca="1">VLOOKUP(AN171,'TACC Competition'!$Z:$AA,2,0)</f>
        <v>Uzbekistan</v>
      </c>
    </row>
    <row r="172" spans="19:48" x14ac:dyDescent="0.15">
      <c r="S172" s="43" t="str">
        <f t="shared" si="14"/>
        <v>AEFGHJKL</v>
      </c>
      <c r="T172" s="93">
        <v>170</v>
      </c>
      <c r="U172" s="96" t="s">
        <v>69</v>
      </c>
      <c r="V172" s="96"/>
      <c r="W172" s="96"/>
      <c r="X172" s="96"/>
      <c r="Y172" s="96" t="s">
        <v>72</v>
      </c>
      <c r="Z172" s="96" t="s">
        <v>73</v>
      </c>
      <c r="AA172" s="96" t="s">
        <v>106</v>
      </c>
      <c r="AB172" s="96" t="s">
        <v>133</v>
      </c>
      <c r="AC172" s="96"/>
      <c r="AD172" s="96" t="s">
        <v>135</v>
      </c>
      <c r="AE172" s="96" t="s">
        <v>136</v>
      </c>
      <c r="AF172" s="96" t="s">
        <v>65</v>
      </c>
      <c r="AG172" s="97" t="s">
        <v>78</v>
      </c>
      <c r="AH172" s="97" t="s">
        <v>140</v>
      </c>
      <c r="AI172" s="97" t="s">
        <v>137</v>
      </c>
      <c r="AJ172" s="97" t="s">
        <v>79</v>
      </c>
      <c r="AK172" s="97" t="s">
        <v>74</v>
      </c>
      <c r="AL172" s="97" t="s">
        <v>139</v>
      </c>
      <c r="AM172" s="97" t="s">
        <v>141</v>
      </c>
      <c r="AN172" s="97" t="s">
        <v>142</v>
      </c>
      <c r="AO172" s="98" t="str">
        <f ca="1">VLOOKUP(AG172,'TACC Competition'!$Z:$AA,2,0)</f>
        <v>Cote d'Ivoire</v>
      </c>
      <c r="AP172" s="98" t="str">
        <f ca="1">VLOOKUP(AH172,'TACC Competition'!$Z:$AA,2,0)</f>
        <v>Egypt</v>
      </c>
      <c r="AQ172" s="98" t="str">
        <f ca="1">VLOOKUP(AI172,'TACC Competition'!$Z:$AA,2,0)</f>
        <v>Algeria</v>
      </c>
      <c r="AR172" s="98" t="str">
        <f ca="1">VLOOKUP(AJ172,'TACC Competition'!$Z:$AA,2,0)</f>
        <v>Sweden</v>
      </c>
      <c r="AS172" s="98" t="str">
        <f ca="1">VLOOKUP(AK172,'TACC Competition'!$Z:$AA,2,0)</f>
        <v>Czechia</v>
      </c>
      <c r="AT172" s="98" t="str">
        <f ca="1">VLOOKUP(AL172,'TACC Competition'!$Z:$AA,2,0)</f>
        <v>Saudi Arabia</v>
      </c>
      <c r="AU172" s="98" t="str">
        <f ca="1">VLOOKUP(AM172,'TACC Competition'!$Z:$AA,2,0)</f>
        <v>Panama</v>
      </c>
      <c r="AV172" s="98" t="str">
        <f ca="1">VLOOKUP(AN172,'TACC Competition'!$Z:$AA,2,0)</f>
        <v>Uzbekistan</v>
      </c>
    </row>
    <row r="173" spans="19:48" x14ac:dyDescent="0.15">
      <c r="S173" s="43" t="str">
        <f t="shared" si="14"/>
        <v>AEFGHIKL</v>
      </c>
      <c r="T173" s="93">
        <v>171</v>
      </c>
      <c r="U173" s="96" t="s">
        <v>69</v>
      </c>
      <c r="V173" s="96"/>
      <c r="W173" s="96"/>
      <c r="X173" s="96"/>
      <c r="Y173" s="96" t="s">
        <v>72</v>
      </c>
      <c r="Z173" s="96" t="s">
        <v>73</v>
      </c>
      <c r="AA173" s="96" t="s">
        <v>106</v>
      </c>
      <c r="AB173" s="96" t="s">
        <v>133</v>
      </c>
      <c r="AC173" s="96" t="s">
        <v>134</v>
      </c>
      <c r="AD173" s="96"/>
      <c r="AE173" s="96" t="s">
        <v>136</v>
      </c>
      <c r="AF173" s="96" t="s">
        <v>65</v>
      </c>
      <c r="AG173" s="97" t="s">
        <v>78</v>
      </c>
      <c r="AH173" s="97" t="s">
        <v>140</v>
      </c>
      <c r="AI173" s="97" t="s">
        <v>138</v>
      </c>
      <c r="AJ173" s="97" t="s">
        <v>79</v>
      </c>
      <c r="AK173" s="97" t="s">
        <v>74</v>
      </c>
      <c r="AL173" s="97" t="s">
        <v>139</v>
      </c>
      <c r="AM173" s="97" t="s">
        <v>141</v>
      </c>
      <c r="AN173" s="97" t="s">
        <v>142</v>
      </c>
      <c r="AO173" s="98" t="str">
        <f ca="1">VLOOKUP(AG173,'TACC Competition'!$Z:$AA,2,0)</f>
        <v>Cote d'Ivoire</v>
      </c>
      <c r="AP173" s="98" t="str">
        <f ca="1">VLOOKUP(AH173,'TACC Competition'!$Z:$AA,2,0)</f>
        <v>Egypt</v>
      </c>
      <c r="AQ173" s="98" t="str">
        <f ca="1">VLOOKUP(AI173,'TACC Competition'!$Z:$AA,2,0)</f>
        <v>Norway</v>
      </c>
      <c r="AR173" s="98" t="str">
        <f ca="1">VLOOKUP(AJ173,'TACC Competition'!$Z:$AA,2,0)</f>
        <v>Sweden</v>
      </c>
      <c r="AS173" s="98" t="str">
        <f ca="1">VLOOKUP(AK173,'TACC Competition'!$Z:$AA,2,0)</f>
        <v>Czechia</v>
      </c>
      <c r="AT173" s="98" t="str">
        <f ca="1">VLOOKUP(AL173,'TACC Competition'!$Z:$AA,2,0)</f>
        <v>Saudi Arabia</v>
      </c>
      <c r="AU173" s="98" t="str">
        <f ca="1">VLOOKUP(AM173,'TACC Competition'!$Z:$AA,2,0)</f>
        <v>Panama</v>
      </c>
      <c r="AV173" s="98" t="str">
        <f ca="1">VLOOKUP(AN173,'TACC Competition'!$Z:$AA,2,0)</f>
        <v>Uzbekistan</v>
      </c>
    </row>
    <row r="174" spans="19:48" x14ac:dyDescent="0.15">
      <c r="S174" s="43" t="str">
        <f t="shared" si="14"/>
        <v>AEFGHIJL</v>
      </c>
      <c r="T174" s="93">
        <v>172</v>
      </c>
      <c r="U174" s="96" t="s">
        <v>69</v>
      </c>
      <c r="V174" s="96"/>
      <c r="W174" s="96"/>
      <c r="X174" s="96"/>
      <c r="Y174" s="96" t="s">
        <v>72</v>
      </c>
      <c r="Z174" s="96" t="s">
        <v>73</v>
      </c>
      <c r="AA174" s="96" t="s">
        <v>106</v>
      </c>
      <c r="AB174" s="96" t="s">
        <v>133</v>
      </c>
      <c r="AC174" s="96" t="s">
        <v>134</v>
      </c>
      <c r="AD174" s="96" t="s">
        <v>135</v>
      </c>
      <c r="AE174" s="96"/>
      <c r="AF174" s="96" t="s">
        <v>65</v>
      </c>
      <c r="AG174" s="97" t="s">
        <v>78</v>
      </c>
      <c r="AH174" s="97" t="s">
        <v>140</v>
      </c>
      <c r="AI174" s="97" t="s">
        <v>137</v>
      </c>
      <c r="AJ174" s="97" t="s">
        <v>79</v>
      </c>
      <c r="AK174" s="97" t="s">
        <v>74</v>
      </c>
      <c r="AL174" s="97" t="s">
        <v>139</v>
      </c>
      <c r="AM174" s="97" t="s">
        <v>141</v>
      </c>
      <c r="AN174" s="97" t="s">
        <v>138</v>
      </c>
      <c r="AO174" s="98" t="str">
        <f ca="1">VLOOKUP(AG174,'TACC Competition'!$Z:$AA,2,0)</f>
        <v>Cote d'Ivoire</v>
      </c>
      <c r="AP174" s="98" t="str">
        <f ca="1">VLOOKUP(AH174,'TACC Competition'!$Z:$AA,2,0)</f>
        <v>Egypt</v>
      </c>
      <c r="AQ174" s="98" t="str">
        <f ca="1">VLOOKUP(AI174,'TACC Competition'!$Z:$AA,2,0)</f>
        <v>Algeria</v>
      </c>
      <c r="AR174" s="98" t="str">
        <f ca="1">VLOOKUP(AJ174,'TACC Competition'!$Z:$AA,2,0)</f>
        <v>Sweden</v>
      </c>
      <c r="AS174" s="98" t="str">
        <f ca="1">VLOOKUP(AK174,'TACC Competition'!$Z:$AA,2,0)</f>
        <v>Czechia</v>
      </c>
      <c r="AT174" s="98" t="str">
        <f ca="1">VLOOKUP(AL174,'TACC Competition'!$Z:$AA,2,0)</f>
        <v>Saudi Arabia</v>
      </c>
      <c r="AU174" s="98" t="str">
        <f ca="1">VLOOKUP(AM174,'TACC Competition'!$Z:$AA,2,0)</f>
        <v>Panama</v>
      </c>
      <c r="AV174" s="98" t="str">
        <f ca="1">VLOOKUP(AN174,'TACC Competition'!$Z:$AA,2,0)</f>
        <v>Norway</v>
      </c>
    </row>
    <row r="175" spans="19:48" x14ac:dyDescent="0.15">
      <c r="S175" s="43" t="str">
        <f t="shared" si="14"/>
        <v>AEFGHIJK</v>
      </c>
      <c r="T175" s="93">
        <v>173</v>
      </c>
      <c r="U175" s="96" t="s">
        <v>69</v>
      </c>
      <c r="V175" s="96"/>
      <c r="W175" s="96"/>
      <c r="X175" s="96"/>
      <c r="Y175" s="96" t="s">
        <v>72</v>
      </c>
      <c r="Z175" s="96" t="s">
        <v>73</v>
      </c>
      <c r="AA175" s="96" t="s">
        <v>106</v>
      </c>
      <c r="AB175" s="96" t="s">
        <v>133</v>
      </c>
      <c r="AC175" s="96" t="s">
        <v>134</v>
      </c>
      <c r="AD175" s="96" t="s">
        <v>135</v>
      </c>
      <c r="AE175" s="96" t="s">
        <v>136</v>
      </c>
      <c r="AF175" s="96"/>
      <c r="AG175" s="97" t="s">
        <v>78</v>
      </c>
      <c r="AH175" s="97" t="s">
        <v>140</v>
      </c>
      <c r="AI175" s="97" t="s">
        <v>137</v>
      </c>
      <c r="AJ175" s="97" t="s">
        <v>79</v>
      </c>
      <c r="AK175" s="97" t="s">
        <v>74</v>
      </c>
      <c r="AL175" s="97" t="s">
        <v>139</v>
      </c>
      <c r="AM175" s="97" t="s">
        <v>138</v>
      </c>
      <c r="AN175" s="97" t="s">
        <v>142</v>
      </c>
      <c r="AO175" s="98" t="str">
        <f ca="1">VLOOKUP(AG175,'TACC Competition'!$Z:$AA,2,0)</f>
        <v>Cote d'Ivoire</v>
      </c>
      <c r="AP175" s="98" t="str">
        <f ca="1">VLOOKUP(AH175,'TACC Competition'!$Z:$AA,2,0)</f>
        <v>Egypt</v>
      </c>
      <c r="AQ175" s="98" t="str">
        <f ca="1">VLOOKUP(AI175,'TACC Competition'!$Z:$AA,2,0)</f>
        <v>Algeria</v>
      </c>
      <c r="AR175" s="98" t="str">
        <f ca="1">VLOOKUP(AJ175,'TACC Competition'!$Z:$AA,2,0)</f>
        <v>Sweden</v>
      </c>
      <c r="AS175" s="98" t="str">
        <f ca="1">VLOOKUP(AK175,'TACC Competition'!$Z:$AA,2,0)</f>
        <v>Czechia</v>
      </c>
      <c r="AT175" s="98" t="str">
        <f ca="1">VLOOKUP(AL175,'TACC Competition'!$Z:$AA,2,0)</f>
        <v>Saudi Arabia</v>
      </c>
      <c r="AU175" s="98" t="str">
        <f ca="1">VLOOKUP(AM175,'TACC Competition'!$Z:$AA,2,0)</f>
        <v>Norway</v>
      </c>
      <c r="AV175" s="98" t="str">
        <f ca="1">VLOOKUP(AN175,'TACC Competition'!$Z:$AA,2,0)</f>
        <v>Uzbekistan</v>
      </c>
    </row>
    <row r="176" spans="19:48" x14ac:dyDescent="0.15">
      <c r="S176" s="43" t="str">
        <f t="shared" si="14"/>
        <v>ADGHIJKL</v>
      </c>
      <c r="T176" s="93">
        <v>174</v>
      </c>
      <c r="U176" s="96" t="s">
        <v>69</v>
      </c>
      <c r="V176" s="96"/>
      <c r="W176" s="96"/>
      <c r="X176" s="96" t="s">
        <v>64</v>
      </c>
      <c r="Y176" s="96"/>
      <c r="Z176" s="96"/>
      <c r="AA176" s="96" t="s">
        <v>106</v>
      </c>
      <c r="AB176" s="96" t="s">
        <v>133</v>
      </c>
      <c r="AC176" s="96" t="s">
        <v>134</v>
      </c>
      <c r="AD176" s="96" t="s">
        <v>135</v>
      </c>
      <c r="AE176" s="96" t="s">
        <v>136</v>
      </c>
      <c r="AF176" s="96" t="s">
        <v>65</v>
      </c>
      <c r="AG176" s="97" t="s">
        <v>139</v>
      </c>
      <c r="AH176" s="97" t="s">
        <v>137</v>
      </c>
      <c r="AI176" s="97" t="s">
        <v>138</v>
      </c>
      <c r="AJ176" s="97" t="s">
        <v>75</v>
      </c>
      <c r="AK176" s="97" t="s">
        <v>74</v>
      </c>
      <c r="AL176" s="97" t="s">
        <v>140</v>
      </c>
      <c r="AM176" s="97" t="s">
        <v>141</v>
      </c>
      <c r="AN176" s="97" t="s">
        <v>142</v>
      </c>
      <c r="AO176" s="98" t="str">
        <f ca="1">VLOOKUP(AG176,'TACC Competition'!$Z:$AA,2,0)</f>
        <v>Saudi Arabia</v>
      </c>
      <c r="AP176" s="98" t="str">
        <f ca="1">VLOOKUP(AH176,'TACC Competition'!$Z:$AA,2,0)</f>
        <v>Algeria</v>
      </c>
      <c r="AQ176" s="98" t="str">
        <f ca="1">VLOOKUP(AI176,'TACC Competition'!$Z:$AA,2,0)</f>
        <v>Norway</v>
      </c>
      <c r="AR176" s="98" t="str">
        <f ca="1">VLOOKUP(AJ176,'TACC Competition'!$Z:$AA,2,0)</f>
        <v>Turkiye</v>
      </c>
      <c r="AS176" s="98" t="str">
        <f ca="1">VLOOKUP(AK176,'TACC Competition'!$Z:$AA,2,0)</f>
        <v>Czechia</v>
      </c>
      <c r="AT176" s="98" t="str">
        <f ca="1">VLOOKUP(AL176,'TACC Competition'!$Z:$AA,2,0)</f>
        <v>Egypt</v>
      </c>
      <c r="AU176" s="98" t="str">
        <f ca="1">VLOOKUP(AM176,'TACC Competition'!$Z:$AA,2,0)</f>
        <v>Panama</v>
      </c>
      <c r="AV176" s="98" t="str">
        <f ca="1">VLOOKUP(AN176,'TACC Competition'!$Z:$AA,2,0)</f>
        <v>Uzbekistan</v>
      </c>
    </row>
    <row r="177" spans="19:48" x14ac:dyDescent="0.15">
      <c r="S177" s="43" t="str">
        <f t="shared" si="14"/>
        <v>ADFHIJKL</v>
      </c>
      <c r="T177" s="93">
        <v>175</v>
      </c>
      <c r="U177" s="96" t="s">
        <v>69</v>
      </c>
      <c r="V177" s="96"/>
      <c r="W177" s="96"/>
      <c r="X177" s="96" t="s">
        <v>64</v>
      </c>
      <c r="Y177" s="96"/>
      <c r="Z177" s="96" t="s">
        <v>73</v>
      </c>
      <c r="AA177" s="96"/>
      <c r="AB177" s="96" t="s">
        <v>133</v>
      </c>
      <c r="AC177" s="96" t="s">
        <v>134</v>
      </c>
      <c r="AD177" s="96" t="s">
        <v>135</v>
      </c>
      <c r="AE177" s="96" t="s">
        <v>136</v>
      </c>
      <c r="AF177" s="96" t="s">
        <v>65</v>
      </c>
      <c r="AG177" s="97" t="s">
        <v>139</v>
      </c>
      <c r="AH177" s="97" t="s">
        <v>137</v>
      </c>
      <c r="AI177" s="97" t="s">
        <v>138</v>
      </c>
      <c r="AJ177" s="97" t="s">
        <v>75</v>
      </c>
      <c r="AK177" s="97" t="s">
        <v>74</v>
      </c>
      <c r="AL177" s="97" t="s">
        <v>79</v>
      </c>
      <c r="AM177" s="97" t="s">
        <v>141</v>
      </c>
      <c r="AN177" s="97" t="s">
        <v>142</v>
      </c>
      <c r="AO177" s="98" t="str">
        <f ca="1">VLOOKUP(AG177,'TACC Competition'!$Z:$AA,2,0)</f>
        <v>Saudi Arabia</v>
      </c>
      <c r="AP177" s="98" t="str">
        <f ca="1">VLOOKUP(AH177,'TACC Competition'!$Z:$AA,2,0)</f>
        <v>Algeria</v>
      </c>
      <c r="AQ177" s="98" t="str">
        <f ca="1">VLOOKUP(AI177,'TACC Competition'!$Z:$AA,2,0)</f>
        <v>Norway</v>
      </c>
      <c r="AR177" s="98" t="str">
        <f ca="1">VLOOKUP(AJ177,'TACC Competition'!$Z:$AA,2,0)</f>
        <v>Turkiye</v>
      </c>
      <c r="AS177" s="98" t="str">
        <f ca="1">VLOOKUP(AK177,'TACC Competition'!$Z:$AA,2,0)</f>
        <v>Czechia</v>
      </c>
      <c r="AT177" s="98" t="str">
        <f ca="1">VLOOKUP(AL177,'TACC Competition'!$Z:$AA,2,0)</f>
        <v>Sweden</v>
      </c>
      <c r="AU177" s="98" t="str">
        <f ca="1">VLOOKUP(AM177,'TACC Competition'!$Z:$AA,2,0)</f>
        <v>Panama</v>
      </c>
      <c r="AV177" s="98" t="str">
        <f ca="1">VLOOKUP(AN177,'TACC Competition'!$Z:$AA,2,0)</f>
        <v>Uzbekistan</v>
      </c>
    </row>
    <row r="178" spans="19:48" x14ac:dyDescent="0.15">
      <c r="S178" s="43" t="str">
        <f t="shared" si="14"/>
        <v>ADFGIJKL</v>
      </c>
      <c r="T178" s="93">
        <v>176</v>
      </c>
      <c r="U178" s="96" t="s">
        <v>69</v>
      </c>
      <c r="V178" s="96"/>
      <c r="W178" s="96"/>
      <c r="X178" s="96" t="s">
        <v>64</v>
      </c>
      <c r="Y178" s="96"/>
      <c r="Z178" s="96" t="s">
        <v>73</v>
      </c>
      <c r="AA178" s="96" t="s">
        <v>106</v>
      </c>
      <c r="AB178" s="96"/>
      <c r="AC178" s="96" t="s">
        <v>134</v>
      </c>
      <c r="AD178" s="96" t="s">
        <v>135</v>
      </c>
      <c r="AE178" s="96" t="s">
        <v>136</v>
      </c>
      <c r="AF178" s="96" t="s">
        <v>65</v>
      </c>
      <c r="AG178" s="97" t="s">
        <v>138</v>
      </c>
      <c r="AH178" s="97" t="s">
        <v>140</v>
      </c>
      <c r="AI178" s="97" t="s">
        <v>137</v>
      </c>
      <c r="AJ178" s="97" t="s">
        <v>75</v>
      </c>
      <c r="AK178" s="97" t="s">
        <v>74</v>
      </c>
      <c r="AL178" s="97" t="s">
        <v>79</v>
      </c>
      <c r="AM178" s="97" t="s">
        <v>141</v>
      </c>
      <c r="AN178" s="97" t="s">
        <v>142</v>
      </c>
      <c r="AO178" s="98" t="str">
        <f ca="1">VLOOKUP(AG178,'TACC Competition'!$Z:$AA,2,0)</f>
        <v>Norway</v>
      </c>
      <c r="AP178" s="98" t="str">
        <f ca="1">VLOOKUP(AH178,'TACC Competition'!$Z:$AA,2,0)</f>
        <v>Egypt</v>
      </c>
      <c r="AQ178" s="98" t="str">
        <f ca="1">VLOOKUP(AI178,'TACC Competition'!$Z:$AA,2,0)</f>
        <v>Algeria</v>
      </c>
      <c r="AR178" s="98" t="str">
        <f ca="1">VLOOKUP(AJ178,'TACC Competition'!$Z:$AA,2,0)</f>
        <v>Turkiye</v>
      </c>
      <c r="AS178" s="98" t="str">
        <f ca="1">VLOOKUP(AK178,'TACC Competition'!$Z:$AA,2,0)</f>
        <v>Czechia</v>
      </c>
      <c r="AT178" s="98" t="str">
        <f ca="1">VLOOKUP(AL178,'TACC Competition'!$Z:$AA,2,0)</f>
        <v>Sweden</v>
      </c>
      <c r="AU178" s="98" t="str">
        <f ca="1">VLOOKUP(AM178,'TACC Competition'!$Z:$AA,2,0)</f>
        <v>Panama</v>
      </c>
      <c r="AV178" s="98" t="str">
        <f ca="1">VLOOKUP(AN178,'TACC Competition'!$Z:$AA,2,0)</f>
        <v>Uzbekistan</v>
      </c>
    </row>
    <row r="179" spans="19:48" x14ac:dyDescent="0.15">
      <c r="S179" s="43" t="str">
        <f t="shared" si="14"/>
        <v>ADFGHJKL</v>
      </c>
      <c r="T179" s="93">
        <v>177</v>
      </c>
      <c r="U179" s="96" t="s">
        <v>69</v>
      </c>
      <c r="V179" s="96"/>
      <c r="W179" s="96"/>
      <c r="X179" s="96" t="s">
        <v>64</v>
      </c>
      <c r="Y179" s="96"/>
      <c r="Z179" s="96" t="s">
        <v>73</v>
      </c>
      <c r="AA179" s="96" t="s">
        <v>106</v>
      </c>
      <c r="AB179" s="96" t="s">
        <v>133</v>
      </c>
      <c r="AC179" s="96"/>
      <c r="AD179" s="96" t="s">
        <v>135</v>
      </c>
      <c r="AE179" s="96" t="s">
        <v>136</v>
      </c>
      <c r="AF179" s="96" t="s">
        <v>65</v>
      </c>
      <c r="AG179" s="97" t="s">
        <v>139</v>
      </c>
      <c r="AH179" s="97" t="s">
        <v>140</v>
      </c>
      <c r="AI179" s="97" t="s">
        <v>137</v>
      </c>
      <c r="AJ179" s="97" t="s">
        <v>75</v>
      </c>
      <c r="AK179" s="97" t="s">
        <v>74</v>
      </c>
      <c r="AL179" s="97" t="s">
        <v>79</v>
      </c>
      <c r="AM179" s="97" t="s">
        <v>141</v>
      </c>
      <c r="AN179" s="97" t="s">
        <v>142</v>
      </c>
      <c r="AO179" s="98" t="str">
        <f ca="1">VLOOKUP(AG179,'TACC Competition'!$Z:$AA,2,0)</f>
        <v>Saudi Arabia</v>
      </c>
      <c r="AP179" s="98" t="str">
        <f ca="1">VLOOKUP(AH179,'TACC Competition'!$Z:$AA,2,0)</f>
        <v>Egypt</v>
      </c>
      <c r="AQ179" s="98" t="str">
        <f ca="1">VLOOKUP(AI179,'TACC Competition'!$Z:$AA,2,0)</f>
        <v>Algeria</v>
      </c>
      <c r="AR179" s="98" t="str">
        <f ca="1">VLOOKUP(AJ179,'TACC Competition'!$Z:$AA,2,0)</f>
        <v>Turkiye</v>
      </c>
      <c r="AS179" s="98" t="str">
        <f ca="1">VLOOKUP(AK179,'TACC Competition'!$Z:$AA,2,0)</f>
        <v>Czechia</v>
      </c>
      <c r="AT179" s="98" t="str">
        <f ca="1">VLOOKUP(AL179,'TACC Competition'!$Z:$AA,2,0)</f>
        <v>Sweden</v>
      </c>
      <c r="AU179" s="98" t="str">
        <f ca="1">VLOOKUP(AM179,'TACC Competition'!$Z:$AA,2,0)</f>
        <v>Panama</v>
      </c>
      <c r="AV179" s="98" t="str">
        <f ca="1">VLOOKUP(AN179,'TACC Competition'!$Z:$AA,2,0)</f>
        <v>Uzbekistan</v>
      </c>
    </row>
    <row r="180" spans="19:48" x14ac:dyDescent="0.15">
      <c r="S180" s="43" t="str">
        <f t="shared" si="14"/>
        <v>ADFGHIKL</v>
      </c>
      <c r="T180" s="93">
        <v>178</v>
      </c>
      <c r="U180" s="96" t="s">
        <v>69</v>
      </c>
      <c r="V180" s="96"/>
      <c r="W180" s="96"/>
      <c r="X180" s="96" t="s">
        <v>64</v>
      </c>
      <c r="Y180" s="96"/>
      <c r="Z180" s="96" t="s">
        <v>73</v>
      </c>
      <c r="AA180" s="96" t="s">
        <v>106</v>
      </c>
      <c r="AB180" s="96" t="s">
        <v>133</v>
      </c>
      <c r="AC180" s="96" t="s">
        <v>134</v>
      </c>
      <c r="AD180" s="96"/>
      <c r="AE180" s="96" t="s">
        <v>136</v>
      </c>
      <c r="AF180" s="96" t="s">
        <v>65</v>
      </c>
      <c r="AG180" s="97" t="s">
        <v>139</v>
      </c>
      <c r="AH180" s="97" t="s">
        <v>140</v>
      </c>
      <c r="AI180" s="97" t="s">
        <v>138</v>
      </c>
      <c r="AJ180" s="97" t="s">
        <v>75</v>
      </c>
      <c r="AK180" s="97" t="s">
        <v>74</v>
      </c>
      <c r="AL180" s="97" t="s">
        <v>79</v>
      </c>
      <c r="AM180" s="97" t="s">
        <v>141</v>
      </c>
      <c r="AN180" s="97" t="s">
        <v>142</v>
      </c>
      <c r="AO180" s="98" t="str">
        <f ca="1">VLOOKUP(AG180,'TACC Competition'!$Z:$AA,2,0)</f>
        <v>Saudi Arabia</v>
      </c>
      <c r="AP180" s="98" t="str">
        <f ca="1">VLOOKUP(AH180,'TACC Competition'!$Z:$AA,2,0)</f>
        <v>Egypt</v>
      </c>
      <c r="AQ180" s="98" t="str">
        <f ca="1">VLOOKUP(AI180,'TACC Competition'!$Z:$AA,2,0)</f>
        <v>Norway</v>
      </c>
      <c r="AR180" s="98" t="str">
        <f ca="1">VLOOKUP(AJ180,'TACC Competition'!$Z:$AA,2,0)</f>
        <v>Turkiye</v>
      </c>
      <c r="AS180" s="98" t="str">
        <f ca="1">VLOOKUP(AK180,'TACC Competition'!$Z:$AA,2,0)</f>
        <v>Czechia</v>
      </c>
      <c r="AT180" s="98" t="str">
        <f ca="1">VLOOKUP(AL180,'TACC Competition'!$Z:$AA,2,0)</f>
        <v>Sweden</v>
      </c>
      <c r="AU180" s="98" t="str">
        <f ca="1">VLOOKUP(AM180,'TACC Competition'!$Z:$AA,2,0)</f>
        <v>Panama</v>
      </c>
      <c r="AV180" s="98" t="str">
        <f ca="1">VLOOKUP(AN180,'TACC Competition'!$Z:$AA,2,0)</f>
        <v>Uzbekistan</v>
      </c>
    </row>
    <row r="181" spans="19:48" x14ac:dyDescent="0.15">
      <c r="S181" s="43" t="str">
        <f t="shared" si="14"/>
        <v>ADFGHIJL</v>
      </c>
      <c r="T181" s="93">
        <v>179</v>
      </c>
      <c r="U181" s="96" t="s">
        <v>69</v>
      </c>
      <c r="V181" s="96"/>
      <c r="W181" s="96"/>
      <c r="X181" s="96" t="s">
        <v>64</v>
      </c>
      <c r="Y181" s="96"/>
      <c r="Z181" s="96" t="s">
        <v>73</v>
      </c>
      <c r="AA181" s="96" t="s">
        <v>106</v>
      </c>
      <c r="AB181" s="96" t="s">
        <v>133</v>
      </c>
      <c r="AC181" s="96" t="s">
        <v>134</v>
      </c>
      <c r="AD181" s="96" t="s">
        <v>135</v>
      </c>
      <c r="AE181" s="96"/>
      <c r="AF181" s="96" t="s">
        <v>65</v>
      </c>
      <c r="AG181" s="97" t="s">
        <v>139</v>
      </c>
      <c r="AH181" s="97" t="s">
        <v>140</v>
      </c>
      <c r="AI181" s="97" t="s">
        <v>137</v>
      </c>
      <c r="AJ181" s="97" t="s">
        <v>75</v>
      </c>
      <c r="AK181" s="97" t="s">
        <v>74</v>
      </c>
      <c r="AL181" s="97" t="s">
        <v>79</v>
      </c>
      <c r="AM181" s="97" t="s">
        <v>141</v>
      </c>
      <c r="AN181" s="97" t="s">
        <v>138</v>
      </c>
      <c r="AO181" s="98" t="str">
        <f ca="1">VLOOKUP(AG181,'TACC Competition'!$Z:$AA,2,0)</f>
        <v>Saudi Arabia</v>
      </c>
      <c r="AP181" s="98" t="str">
        <f ca="1">VLOOKUP(AH181,'TACC Competition'!$Z:$AA,2,0)</f>
        <v>Egypt</v>
      </c>
      <c r="AQ181" s="98" t="str">
        <f ca="1">VLOOKUP(AI181,'TACC Competition'!$Z:$AA,2,0)</f>
        <v>Algeria</v>
      </c>
      <c r="AR181" s="98" t="str">
        <f ca="1">VLOOKUP(AJ181,'TACC Competition'!$Z:$AA,2,0)</f>
        <v>Turkiye</v>
      </c>
      <c r="AS181" s="98" t="str">
        <f ca="1">VLOOKUP(AK181,'TACC Competition'!$Z:$AA,2,0)</f>
        <v>Czechia</v>
      </c>
      <c r="AT181" s="98" t="str">
        <f ca="1">VLOOKUP(AL181,'TACC Competition'!$Z:$AA,2,0)</f>
        <v>Sweden</v>
      </c>
      <c r="AU181" s="98" t="str">
        <f ca="1">VLOOKUP(AM181,'TACC Competition'!$Z:$AA,2,0)</f>
        <v>Panama</v>
      </c>
      <c r="AV181" s="98" t="str">
        <f ca="1">VLOOKUP(AN181,'TACC Competition'!$Z:$AA,2,0)</f>
        <v>Norway</v>
      </c>
    </row>
    <row r="182" spans="19:48" x14ac:dyDescent="0.15">
      <c r="S182" s="43" t="str">
        <f t="shared" si="14"/>
        <v>ADFGHIJK</v>
      </c>
      <c r="T182" s="93">
        <v>180</v>
      </c>
      <c r="U182" s="96" t="s">
        <v>69</v>
      </c>
      <c r="V182" s="96"/>
      <c r="W182" s="96"/>
      <c r="X182" s="96" t="s">
        <v>64</v>
      </c>
      <c r="Y182" s="96"/>
      <c r="Z182" s="96" t="s">
        <v>73</v>
      </c>
      <c r="AA182" s="96" t="s">
        <v>106</v>
      </c>
      <c r="AB182" s="96" t="s">
        <v>133</v>
      </c>
      <c r="AC182" s="96" t="s">
        <v>134</v>
      </c>
      <c r="AD182" s="96" t="s">
        <v>135</v>
      </c>
      <c r="AE182" s="96" t="s">
        <v>136</v>
      </c>
      <c r="AF182" s="96"/>
      <c r="AG182" s="97" t="s">
        <v>139</v>
      </c>
      <c r="AH182" s="97" t="s">
        <v>140</v>
      </c>
      <c r="AI182" s="97" t="s">
        <v>137</v>
      </c>
      <c r="AJ182" s="97" t="s">
        <v>75</v>
      </c>
      <c r="AK182" s="97" t="s">
        <v>74</v>
      </c>
      <c r="AL182" s="97" t="s">
        <v>79</v>
      </c>
      <c r="AM182" s="97" t="s">
        <v>138</v>
      </c>
      <c r="AN182" s="97" t="s">
        <v>142</v>
      </c>
      <c r="AO182" s="98" t="str">
        <f ca="1">VLOOKUP(AG182,'TACC Competition'!$Z:$AA,2,0)</f>
        <v>Saudi Arabia</v>
      </c>
      <c r="AP182" s="98" t="str">
        <f ca="1">VLOOKUP(AH182,'TACC Competition'!$Z:$AA,2,0)</f>
        <v>Egypt</v>
      </c>
      <c r="AQ182" s="98" t="str">
        <f ca="1">VLOOKUP(AI182,'TACC Competition'!$Z:$AA,2,0)</f>
        <v>Algeria</v>
      </c>
      <c r="AR182" s="98" t="str">
        <f ca="1">VLOOKUP(AJ182,'TACC Competition'!$Z:$AA,2,0)</f>
        <v>Turkiye</v>
      </c>
      <c r="AS182" s="98" t="str">
        <f ca="1">VLOOKUP(AK182,'TACC Competition'!$Z:$AA,2,0)</f>
        <v>Czechia</v>
      </c>
      <c r="AT182" s="98" t="str">
        <f ca="1">VLOOKUP(AL182,'TACC Competition'!$Z:$AA,2,0)</f>
        <v>Sweden</v>
      </c>
      <c r="AU182" s="98" t="str">
        <f ca="1">VLOOKUP(AM182,'TACC Competition'!$Z:$AA,2,0)</f>
        <v>Norway</v>
      </c>
      <c r="AV182" s="98" t="str">
        <f ca="1">VLOOKUP(AN182,'TACC Competition'!$Z:$AA,2,0)</f>
        <v>Uzbekistan</v>
      </c>
    </row>
    <row r="183" spans="19:48" x14ac:dyDescent="0.15">
      <c r="S183" s="43" t="str">
        <f t="shared" si="14"/>
        <v>ADEHIJKL</v>
      </c>
      <c r="T183" s="93">
        <v>181</v>
      </c>
      <c r="U183" s="96" t="s">
        <v>69</v>
      </c>
      <c r="V183" s="96"/>
      <c r="W183" s="96"/>
      <c r="X183" s="96" t="s">
        <v>64</v>
      </c>
      <c r="Y183" s="96" t="s">
        <v>72</v>
      </c>
      <c r="Z183" s="96"/>
      <c r="AA183" s="96"/>
      <c r="AB183" s="96" t="s">
        <v>133</v>
      </c>
      <c r="AC183" s="96" t="s">
        <v>134</v>
      </c>
      <c r="AD183" s="96" t="s">
        <v>135</v>
      </c>
      <c r="AE183" s="96" t="s">
        <v>136</v>
      </c>
      <c r="AF183" s="96" t="s">
        <v>65</v>
      </c>
      <c r="AG183" s="97" t="s">
        <v>78</v>
      </c>
      <c r="AH183" s="97" t="s">
        <v>137</v>
      </c>
      <c r="AI183" s="97" t="s">
        <v>138</v>
      </c>
      <c r="AJ183" s="97" t="s">
        <v>75</v>
      </c>
      <c r="AK183" s="97" t="s">
        <v>74</v>
      </c>
      <c r="AL183" s="97" t="s">
        <v>139</v>
      </c>
      <c r="AM183" s="97" t="s">
        <v>141</v>
      </c>
      <c r="AN183" s="97" t="s">
        <v>142</v>
      </c>
      <c r="AO183" s="98" t="str">
        <f ca="1">VLOOKUP(AG183,'TACC Competition'!$Z:$AA,2,0)</f>
        <v>Cote d'Ivoire</v>
      </c>
      <c r="AP183" s="98" t="str">
        <f ca="1">VLOOKUP(AH183,'TACC Competition'!$Z:$AA,2,0)</f>
        <v>Algeria</v>
      </c>
      <c r="AQ183" s="98" t="str">
        <f ca="1">VLOOKUP(AI183,'TACC Competition'!$Z:$AA,2,0)</f>
        <v>Norway</v>
      </c>
      <c r="AR183" s="98" t="str">
        <f ca="1">VLOOKUP(AJ183,'TACC Competition'!$Z:$AA,2,0)</f>
        <v>Turkiye</v>
      </c>
      <c r="AS183" s="98" t="str">
        <f ca="1">VLOOKUP(AK183,'TACC Competition'!$Z:$AA,2,0)</f>
        <v>Czechia</v>
      </c>
      <c r="AT183" s="98" t="str">
        <f ca="1">VLOOKUP(AL183,'TACC Competition'!$Z:$AA,2,0)</f>
        <v>Saudi Arabia</v>
      </c>
      <c r="AU183" s="98" t="str">
        <f ca="1">VLOOKUP(AM183,'TACC Competition'!$Z:$AA,2,0)</f>
        <v>Panama</v>
      </c>
      <c r="AV183" s="98" t="str">
        <f ca="1">VLOOKUP(AN183,'TACC Competition'!$Z:$AA,2,0)</f>
        <v>Uzbekistan</v>
      </c>
    </row>
    <row r="184" spans="19:48" x14ac:dyDescent="0.15">
      <c r="S184" s="43" t="str">
        <f t="shared" si="14"/>
        <v>ADEGIJKL</v>
      </c>
      <c r="T184" s="93">
        <v>182</v>
      </c>
      <c r="U184" s="96" t="s">
        <v>69</v>
      </c>
      <c r="V184" s="96"/>
      <c r="W184" s="96"/>
      <c r="X184" s="96" t="s">
        <v>64</v>
      </c>
      <c r="Y184" s="96" t="s">
        <v>72</v>
      </c>
      <c r="Z184" s="96"/>
      <c r="AA184" s="96" t="s">
        <v>106</v>
      </c>
      <c r="AB184" s="96"/>
      <c r="AC184" s="96" t="s">
        <v>134</v>
      </c>
      <c r="AD184" s="96" t="s">
        <v>135</v>
      </c>
      <c r="AE184" s="96" t="s">
        <v>136</v>
      </c>
      <c r="AF184" s="96" t="s">
        <v>65</v>
      </c>
      <c r="AG184" s="97" t="s">
        <v>78</v>
      </c>
      <c r="AH184" s="97" t="s">
        <v>137</v>
      </c>
      <c r="AI184" s="97" t="s">
        <v>138</v>
      </c>
      <c r="AJ184" s="97" t="s">
        <v>75</v>
      </c>
      <c r="AK184" s="97" t="s">
        <v>74</v>
      </c>
      <c r="AL184" s="97" t="s">
        <v>140</v>
      </c>
      <c r="AM184" s="97" t="s">
        <v>141</v>
      </c>
      <c r="AN184" s="97" t="s">
        <v>142</v>
      </c>
      <c r="AO184" s="98" t="str">
        <f ca="1">VLOOKUP(AG184,'TACC Competition'!$Z:$AA,2,0)</f>
        <v>Cote d'Ivoire</v>
      </c>
      <c r="AP184" s="98" t="str">
        <f ca="1">VLOOKUP(AH184,'TACC Competition'!$Z:$AA,2,0)</f>
        <v>Algeria</v>
      </c>
      <c r="AQ184" s="98" t="str">
        <f ca="1">VLOOKUP(AI184,'TACC Competition'!$Z:$AA,2,0)</f>
        <v>Norway</v>
      </c>
      <c r="AR184" s="98" t="str">
        <f ca="1">VLOOKUP(AJ184,'TACC Competition'!$Z:$AA,2,0)</f>
        <v>Turkiye</v>
      </c>
      <c r="AS184" s="98" t="str">
        <f ca="1">VLOOKUP(AK184,'TACC Competition'!$Z:$AA,2,0)</f>
        <v>Czechia</v>
      </c>
      <c r="AT184" s="98" t="str">
        <f ca="1">VLOOKUP(AL184,'TACC Competition'!$Z:$AA,2,0)</f>
        <v>Egypt</v>
      </c>
      <c r="AU184" s="98" t="str">
        <f ca="1">VLOOKUP(AM184,'TACC Competition'!$Z:$AA,2,0)</f>
        <v>Panama</v>
      </c>
      <c r="AV184" s="98" t="str">
        <f ca="1">VLOOKUP(AN184,'TACC Competition'!$Z:$AA,2,0)</f>
        <v>Uzbekistan</v>
      </c>
    </row>
    <row r="185" spans="19:48" x14ac:dyDescent="0.15">
      <c r="S185" s="43" t="str">
        <f t="shared" si="14"/>
        <v>ADEGHJKL</v>
      </c>
      <c r="T185" s="93">
        <v>183</v>
      </c>
      <c r="U185" s="96" t="s">
        <v>69</v>
      </c>
      <c r="V185" s="96"/>
      <c r="W185" s="96"/>
      <c r="X185" s="96" t="s">
        <v>64</v>
      </c>
      <c r="Y185" s="96" t="s">
        <v>72</v>
      </c>
      <c r="Z185" s="96"/>
      <c r="AA185" s="96" t="s">
        <v>106</v>
      </c>
      <c r="AB185" s="96" t="s">
        <v>133</v>
      </c>
      <c r="AC185" s="96"/>
      <c r="AD185" s="96" t="s">
        <v>135</v>
      </c>
      <c r="AE185" s="96" t="s">
        <v>136</v>
      </c>
      <c r="AF185" s="96" t="s">
        <v>65</v>
      </c>
      <c r="AG185" s="97" t="s">
        <v>78</v>
      </c>
      <c r="AH185" s="97" t="s">
        <v>140</v>
      </c>
      <c r="AI185" s="97" t="s">
        <v>137</v>
      </c>
      <c r="AJ185" s="97" t="s">
        <v>75</v>
      </c>
      <c r="AK185" s="97" t="s">
        <v>74</v>
      </c>
      <c r="AL185" s="97" t="s">
        <v>139</v>
      </c>
      <c r="AM185" s="97" t="s">
        <v>141</v>
      </c>
      <c r="AN185" s="97" t="s">
        <v>142</v>
      </c>
      <c r="AO185" s="98" t="str">
        <f ca="1">VLOOKUP(AG185,'TACC Competition'!$Z:$AA,2,0)</f>
        <v>Cote d'Ivoire</v>
      </c>
      <c r="AP185" s="98" t="str">
        <f ca="1">VLOOKUP(AH185,'TACC Competition'!$Z:$AA,2,0)</f>
        <v>Egypt</v>
      </c>
      <c r="AQ185" s="98" t="str">
        <f ca="1">VLOOKUP(AI185,'TACC Competition'!$Z:$AA,2,0)</f>
        <v>Algeria</v>
      </c>
      <c r="AR185" s="98" t="str">
        <f ca="1">VLOOKUP(AJ185,'TACC Competition'!$Z:$AA,2,0)</f>
        <v>Turkiye</v>
      </c>
      <c r="AS185" s="98" t="str">
        <f ca="1">VLOOKUP(AK185,'TACC Competition'!$Z:$AA,2,0)</f>
        <v>Czechia</v>
      </c>
      <c r="AT185" s="98" t="str">
        <f ca="1">VLOOKUP(AL185,'TACC Competition'!$Z:$AA,2,0)</f>
        <v>Saudi Arabia</v>
      </c>
      <c r="AU185" s="98" t="str">
        <f ca="1">VLOOKUP(AM185,'TACC Competition'!$Z:$AA,2,0)</f>
        <v>Panama</v>
      </c>
      <c r="AV185" s="98" t="str">
        <f ca="1">VLOOKUP(AN185,'TACC Competition'!$Z:$AA,2,0)</f>
        <v>Uzbekistan</v>
      </c>
    </row>
    <row r="186" spans="19:48" x14ac:dyDescent="0.15">
      <c r="S186" s="43" t="str">
        <f t="shared" si="14"/>
        <v>ADEGHIKL</v>
      </c>
      <c r="T186" s="93">
        <v>184</v>
      </c>
      <c r="U186" s="96" t="s">
        <v>69</v>
      </c>
      <c r="V186" s="96"/>
      <c r="W186" s="96"/>
      <c r="X186" s="96" t="s">
        <v>64</v>
      </c>
      <c r="Y186" s="96" t="s">
        <v>72</v>
      </c>
      <c r="Z186" s="96"/>
      <c r="AA186" s="96" t="s">
        <v>106</v>
      </c>
      <c r="AB186" s="96" t="s">
        <v>133</v>
      </c>
      <c r="AC186" s="96" t="s">
        <v>134</v>
      </c>
      <c r="AD186" s="96"/>
      <c r="AE186" s="96" t="s">
        <v>136</v>
      </c>
      <c r="AF186" s="96" t="s">
        <v>65</v>
      </c>
      <c r="AG186" s="97" t="s">
        <v>78</v>
      </c>
      <c r="AH186" s="97" t="s">
        <v>140</v>
      </c>
      <c r="AI186" s="97" t="s">
        <v>138</v>
      </c>
      <c r="AJ186" s="97" t="s">
        <v>75</v>
      </c>
      <c r="AK186" s="97" t="s">
        <v>74</v>
      </c>
      <c r="AL186" s="97" t="s">
        <v>139</v>
      </c>
      <c r="AM186" s="97" t="s">
        <v>141</v>
      </c>
      <c r="AN186" s="97" t="s">
        <v>142</v>
      </c>
      <c r="AO186" s="98" t="str">
        <f ca="1">VLOOKUP(AG186,'TACC Competition'!$Z:$AA,2,0)</f>
        <v>Cote d'Ivoire</v>
      </c>
      <c r="AP186" s="98" t="str">
        <f ca="1">VLOOKUP(AH186,'TACC Competition'!$Z:$AA,2,0)</f>
        <v>Egypt</v>
      </c>
      <c r="AQ186" s="98" t="str">
        <f ca="1">VLOOKUP(AI186,'TACC Competition'!$Z:$AA,2,0)</f>
        <v>Norway</v>
      </c>
      <c r="AR186" s="98" t="str">
        <f ca="1">VLOOKUP(AJ186,'TACC Competition'!$Z:$AA,2,0)</f>
        <v>Turkiye</v>
      </c>
      <c r="AS186" s="98" t="str">
        <f ca="1">VLOOKUP(AK186,'TACC Competition'!$Z:$AA,2,0)</f>
        <v>Czechia</v>
      </c>
      <c r="AT186" s="98" t="str">
        <f ca="1">VLOOKUP(AL186,'TACC Competition'!$Z:$AA,2,0)</f>
        <v>Saudi Arabia</v>
      </c>
      <c r="AU186" s="98" t="str">
        <f ca="1">VLOOKUP(AM186,'TACC Competition'!$Z:$AA,2,0)</f>
        <v>Panama</v>
      </c>
      <c r="AV186" s="98" t="str">
        <f ca="1">VLOOKUP(AN186,'TACC Competition'!$Z:$AA,2,0)</f>
        <v>Uzbekistan</v>
      </c>
    </row>
    <row r="187" spans="19:48" x14ac:dyDescent="0.15">
      <c r="S187" s="43" t="str">
        <f t="shared" si="14"/>
        <v>ADEGHIJL</v>
      </c>
      <c r="T187" s="93">
        <v>185</v>
      </c>
      <c r="U187" s="96" t="s">
        <v>69</v>
      </c>
      <c r="V187" s="96"/>
      <c r="W187" s="96"/>
      <c r="X187" s="96" t="s">
        <v>64</v>
      </c>
      <c r="Y187" s="96" t="s">
        <v>72</v>
      </c>
      <c r="Z187" s="96"/>
      <c r="AA187" s="96" t="s">
        <v>106</v>
      </c>
      <c r="AB187" s="96" t="s">
        <v>133</v>
      </c>
      <c r="AC187" s="96" t="s">
        <v>134</v>
      </c>
      <c r="AD187" s="96" t="s">
        <v>135</v>
      </c>
      <c r="AE187" s="96"/>
      <c r="AF187" s="96" t="s">
        <v>65</v>
      </c>
      <c r="AG187" s="97" t="s">
        <v>78</v>
      </c>
      <c r="AH187" s="97" t="s">
        <v>140</v>
      </c>
      <c r="AI187" s="97" t="s">
        <v>137</v>
      </c>
      <c r="AJ187" s="97" t="s">
        <v>75</v>
      </c>
      <c r="AK187" s="97" t="s">
        <v>74</v>
      </c>
      <c r="AL187" s="97" t="s">
        <v>139</v>
      </c>
      <c r="AM187" s="97" t="s">
        <v>141</v>
      </c>
      <c r="AN187" s="97" t="s">
        <v>138</v>
      </c>
      <c r="AO187" s="98" t="str">
        <f ca="1">VLOOKUP(AG187,'TACC Competition'!$Z:$AA,2,0)</f>
        <v>Cote d'Ivoire</v>
      </c>
      <c r="AP187" s="98" t="str">
        <f ca="1">VLOOKUP(AH187,'TACC Competition'!$Z:$AA,2,0)</f>
        <v>Egypt</v>
      </c>
      <c r="AQ187" s="98" t="str">
        <f ca="1">VLOOKUP(AI187,'TACC Competition'!$Z:$AA,2,0)</f>
        <v>Algeria</v>
      </c>
      <c r="AR187" s="98" t="str">
        <f ca="1">VLOOKUP(AJ187,'TACC Competition'!$Z:$AA,2,0)</f>
        <v>Turkiye</v>
      </c>
      <c r="AS187" s="98" t="str">
        <f ca="1">VLOOKUP(AK187,'TACC Competition'!$Z:$AA,2,0)</f>
        <v>Czechia</v>
      </c>
      <c r="AT187" s="98" t="str">
        <f ca="1">VLOOKUP(AL187,'TACC Competition'!$Z:$AA,2,0)</f>
        <v>Saudi Arabia</v>
      </c>
      <c r="AU187" s="98" t="str">
        <f ca="1">VLOOKUP(AM187,'TACC Competition'!$Z:$AA,2,0)</f>
        <v>Panama</v>
      </c>
      <c r="AV187" s="98" t="str">
        <f ca="1">VLOOKUP(AN187,'TACC Competition'!$Z:$AA,2,0)</f>
        <v>Norway</v>
      </c>
    </row>
    <row r="188" spans="19:48" x14ac:dyDescent="0.15">
      <c r="S188" s="43" t="str">
        <f t="shared" si="14"/>
        <v>ADEGHIJK</v>
      </c>
      <c r="T188" s="93">
        <v>186</v>
      </c>
      <c r="U188" s="96" t="s">
        <v>69</v>
      </c>
      <c r="V188" s="96"/>
      <c r="W188" s="96"/>
      <c r="X188" s="96" t="s">
        <v>64</v>
      </c>
      <c r="Y188" s="96" t="s">
        <v>72</v>
      </c>
      <c r="Z188" s="96"/>
      <c r="AA188" s="96" t="s">
        <v>106</v>
      </c>
      <c r="AB188" s="96" t="s">
        <v>133</v>
      </c>
      <c r="AC188" s="96" t="s">
        <v>134</v>
      </c>
      <c r="AD188" s="96" t="s">
        <v>135</v>
      </c>
      <c r="AE188" s="96" t="s">
        <v>136</v>
      </c>
      <c r="AF188" s="96"/>
      <c r="AG188" s="97" t="s">
        <v>78</v>
      </c>
      <c r="AH188" s="97" t="s">
        <v>140</v>
      </c>
      <c r="AI188" s="97" t="s">
        <v>137</v>
      </c>
      <c r="AJ188" s="97" t="s">
        <v>75</v>
      </c>
      <c r="AK188" s="97" t="s">
        <v>74</v>
      </c>
      <c r="AL188" s="97" t="s">
        <v>139</v>
      </c>
      <c r="AM188" s="97" t="s">
        <v>138</v>
      </c>
      <c r="AN188" s="97" t="s">
        <v>142</v>
      </c>
      <c r="AO188" s="98" t="str">
        <f ca="1">VLOOKUP(AG188,'TACC Competition'!$Z:$AA,2,0)</f>
        <v>Cote d'Ivoire</v>
      </c>
      <c r="AP188" s="98" t="str">
        <f ca="1">VLOOKUP(AH188,'TACC Competition'!$Z:$AA,2,0)</f>
        <v>Egypt</v>
      </c>
      <c r="AQ188" s="98" t="str">
        <f ca="1">VLOOKUP(AI188,'TACC Competition'!$Z:$AA,2,0)</f>
        <v>Algeria</v>
      </c>
      <c r="AR188" s="98" t="str">
        <f ca="1">VLOOKUP(AJ188,'TACC Competition'!$Z:$AA,2,0)</f>
        <v>Turkiye</v>
      </c>
      <c r="AS188" s="98" t="str">
        <f ca="1">VLOOKUP(AK188,'TACC Competition'!$Z:$AA,2,0)</f>
        <v>Czechia</v>
      </c>
      <c r="AT188" s="98" t="str">
        <f ca="1">VLOOKUP(AL188,'TACC Competition'!$Z:$AA,2,0)</f>
        <v>Saudi Arabia</v>
      </c>
      <c r="AU188" s="98" t="str">
        <f ca="1">VLOOKUP(AM188,'TACC Competition'!$Z:$AA,2,0)</f>
        <v>Norway</v>
      </c>
      <c r="AV188" s="98" t="str">
        <f ca="1">VLOOKUP(AN188,'TACC Competition'!$Z:$AA,2,0)</f>
        <v>Uzbekistan</v>
      </c>
    </row>
    <row r="189" spans="19:48" x14ac:dyDescent="0.15">
      <c r="S189" s="43" t="str">
        <f t="shared" si="14"/>
        <v>ADEFIJKL</v>
      </c>
      <c r="T189" s="93">
        <v>187</v>
      </c>
      <c r="U189" s="96" t="s">
        <v>69</v>
      </c>
      <c r="V189" s="96"/>
      <c r="W189" s="96"/>
      <c r="X189" s="96" t="s">
        <v>64</v>
      </c>
      <c r="Y189" s="96" t="s">
        <v>72</v>
      </c>
      <c r="Z189" s="96" t="s">
        <v>73</v>
      </c>
      <c r="AA189" s="96"/>
      <c r="AB189" s="96"/>
      <c r="AC189" s="96" t="s">
        <v>134</v>
      </c>
      <c r="AD189" s="96" t="s">
        <v>135</v>
      </c>
      <c r="AE189" s="96" t="s">
        <v>136</v>
      </c>
      <c r="AF189" s="96" t="s">
        <v>65</v>
      </c>
      <c r="AG189" s="97" t="s">
        <v>78</v>
      </c>
      <c r="AH189" s="97" t="s">
        <v>137</v>
      </c>
      <c r="AI189" s="97" t="s">
        <v>138</v>
      </c>
      <c r="AJ189" s="97" t="s">
        <v>75</v>
      </c>
      <c r="AK189" s="97" t="s">
        <v>74</v>
      </c>
      <c r="AL189" s="97" t="s">
        <v>79</v>
      </c>
      <c r="AM189" s="97" t="s">
        <v>141</v>
      </c>
      <c r="AN189" s="97" t="s">
        <v>142</v>
      </c>
      <c r="AO189" s="98" t="str">
        <f ca="1">VLOOKUP(AG189,'TACC Competition'!$Z:$AA,2,0)</f>
        <v>Cote d'Ivoire</v>
      </c>
      <c r="AP189" s="98" t="str">
        <f ca="1">VLOOKUP(AH189,'TACC Competition'!$Z:$AA,2,0)</f>
        <v>Algeria</v>
      </c>
      <c r="AQ189" s="98" t="str">
        <f ca="1">VLOOKUP(AI189,'TACC Competition'!$Z:$AA,2,0)</f>
        <v>Norway</v>
      </c>
      <c r="AR189" s="98" t="str">
        <f ca="1">VLOOKUP(AJ189,'TACC Competition'!$Z:$AA,2,0)</f>
        <v>Turkiye</v>
      </c>
      <c r="AS189" s="98" t="str">
        <f ca="1">VLOOKUP(AK189,'TACC Competition'!$Z:$AA,2,0)</f>
        <v>Czechia</v>
      </c>
      <c r="AT189" s="98" t="str">
        <f ca="1">VLOOKUP(AL189,'TACC Competition'!$Z:$AA,2,0)</f>
        <v>Sweden</v>
      </c>
      <c r="AU189" s="98" t="str">
        <f ca="1">VLOOKUP(AM189,'TACC Competition'!$Z:$AA,2,0)</f>
        <v>Panama</v>
      </c>
      <c r="AV189" s="98" t="str">
        <f ca="1">VLOOKUP(AN189,'TACC Competition'!$Z:$AA,2,0)</f>
        <v>Uzbekistan</v>
      </c>
    </row>
    <row r="190" spans="19:48" x14ac:dyDescent="0.15">
      <c r="S190" s="43" t="str">
        <f t="shared" si="14"/>
        <v>ADEFHJKL</v>
      </c>
      <c r="T190" s="93">
        <v>188</v>
      </c>
      <c r="U190" s="96" t="s">
        <v>69</v>
      </c>
      <c r="V190" s="96"/>
      <c r="W190" s="96"/>
      <c r="X190" s="96" t="s">
        <v>64</v>
      </c>
      <c r="Y190" s="96" t="s">
        <v>72</v>
      </c>
      <c r="Z190" s="96" t="s">
        <v>73</v>
      </c>
      <c r="AA190" s="96"/>
      <c r="AB190" s="96" t="s">
        <v>133</v>
      </c>
      <c r="AC190" s="96"/>
      <c r="AD190" s="96" t="s">
        <v>135</v>
      </c>
      <c r="AE190" s="96" t="s">
        <v>136</v>
      </c>
      <c r="AF190" s="96" t="s">
        <v>65</v>
      </c>
      <c r="AG190" s="97" t="s">
        <v>139</v>
      </c>
      <c r="AH190" s="97" t="s">
        <v>137</v>
      </c>
      <c r="AI190" s="97" t="s">
        <v>78</v>
      </c>
      <c r="AJ190" s="97" t="s">
        <v>75</v>
      </c>
      <c r="AK190" s="97" t="s">
        <v>74</v>
      </c>
      <c r="AL190" s="97" t="s">
        <v>79</v>
      </c>
      <c r="AM190" s="97" t="s">
        <v>141</v>
      </c>
      <c r="AN190" s="97" t="s">
        <v>142</v>
      </c>
      <c r="AO190" s="98" t="str">
        <f ca="1">VLOOKUP(AG190,'TACC Competition'!$Z:$AA,2,0)</f>
        <v>Saudi Arabia</v>
      </c>
      <c r="AP190" s="98" t="str">
        <f ca="1">VLOOKUP(AH190,'TACC Competition'!$Z:$AA,2,0)</f>
        <v>Algeria</v>
      </c>
      <c r="AQ190" s="98" t="str">
        <f ca="1">VLOOKUP(AI190,'TACC Competition'!$Z:$AA,2,0)</f>
        <v>Cote d'Ivoire</v>
      </c>
      <c r="AR190" s="98" t="str">
        <f ca="1">VLOOKUP(AJ190,'TACC Competition'!$Z:$AA,2,0)</f>
        <v>Turkiye</v>
      </c>
      <c r="AS190" s="98" t="str">
        <f ca="1">VLOOKUP(AK190,'TACC Competition'!$Z:$AA,2,0)</f>
        <v>Czechia</v>
      </c>
      <c r="AT190" s="98" t="str">
        <f ca="1">VLOOKUP(AL190,'TACC Competition'!$Z:$AA,2,0)</f>
        <v>Sweden</v>
      </c>
      <c r="AU190" s="98" t="str">
        <f ca="1">VLOOKUP(AM190,'TACC Competition'!$Z:$AA,2,0)</f>
        <v>Panama</v>
      </c>
      <c r="AV190" s="98" t="str">
        <f ca="1">VLOOKUP(AN190,'TACC Competition'!$Z:$AA,2,0)</f>
        <v>Uzbekistan</v>
      </c>
    </row>
    <row r="191" spans="19:48" x14ac:dyDescent="0.15">
      <c r="S191" s="43" t="str">
        <f t="shared" si="14"/>
        <v>ADEFHIKL</v>
      </c>
      <c r="T191" s="93">
        <v>189</v>
      </c>
      <c r="U191" s="96" t="s">
        <v>69</v>
      </c>
      <c r="V191" s="96"/>
      <c r="W191" s="96"/>
      <c r="X191" s="96" t="s">
        <v>64</v>
      </c>
      <c r="Y191" s="96" t="s">
        <v>72</v>
      </c>
      <c r="Z191" s="96" t="s">
        <v>73</v>
      </c>
      <c r="AA191" s="96"/>
      <c r="AB191" s="96" t="s">
        <v>133</v>
      </c>
      <c r="AC191" s="96" t="s">
        <v>134</v>
      </c>
      <c r="AD191" s="96"/>
      <c r="AE191" s="96" t="s">
        <v>136</v>
      </c>
      <c r="AF191" s="96" t="s">
        <v>65</v>
      </c>
      <c r="AG191" s="97" t="s">
        <v>139</v>
      </c>
      <c r="AH191" s="97" t="s">
        <v>78</v>
      </c>
      <c r="AI191" s="97" t="s">
        <v>138</v>
      </c>
      <c r="AJ191" s="97" t="s">
        <v>75</v>
      </c>
      <c r="AK191" s="97" t="s">
        <v>74</v>
      </c>
      <c r="AL191" s="97" t="s">
        <v>79</v>
      </c>
      <c r="AM191" s="97" t="s">
        <v>141</v>
      </c>
      <c r="AN191" s="97" t="s">
        <v>142</v>
      </c>
      <c r="AO191" s="98" t="str">
        <f ca="1">VLOOKUP(AG191,'TACC Competition'!$Z:$AA,2,0)</f>
        <v>Saudi Arabia</v>
      </c>
      <c r="AP191" s="98" t="str">
        <f ca="1">VLOOKUP(AH191,'TACC Competition'!$Z:$AA,2,0)</f>
        <v>Cote d'Ivoire</v>
      </c>
      <c r="AQ191" s="98" t="str">
        <f ca="1">VLOOKUP(AI191,'TACC Competition'!$Z:$AA,2,0)</f>
        <v>Norway</v>
      </c>
      <c r="AR191" s="98" t="str">
        <f ca="1">VLOOKUP(AJ191,'TACC Competition'!$Z:$AA,2,0)</f>
        <v>Turkiye</v>
      </c>
      <c r="AS191" s="98" t="str">
        <f ca="1">VLOOKUP(AK191,'TACC Competition'!$Z:$AA,2,0)</f>
        <v>Czechia</v>
      </c>
      <c r="AT191" s="98" t="str">
        <f ca="1">VLOOKUP(AL191,'TACC Competition'!$Z:$AA,2,0)</f>
        <v>Sweden</v>
      </c>
      <c r="AU191" s="98" t="str">
        <f ca="1">VLOOKUP(AM191,'TACC Competition'!$Z:$AA,2,0)</f>
        <v>Panama</v>
      </c>
      <c r="AV191" s="98" t="str">
        <f ca="1">VLOOKUP(AN191,'TACC Competition'!$Z:$AA,2,0)</f>
        <v>Uzbekistan</v>
      </c>
    </row>
    <row r="192" spans="19:48" x14ac:dyDescent="0.15">
      <c r="S192" s="43" t="str">
        <f t="shared" si="14"/>
        <v>ADEFHIJL</v>
      </c>
      <c r="T192" s="93">
        <v>190</v>
      </c>
      <c r="U192" s="96" t="s">
        <v>69</v>
      </c>
      <c r="V192" s="96"/>
      <c r="W192" s="96"/>
      <c r="X192" s="96" t="s">
        <v>64</v>
      </c>
      <c r="Y192" s="96" t="s">
        <v>72</v>
      </c>
      <c r="Z192" s="96" t="s">
        <v>73</v>
      </c>
      <c r="AA192" s="96"/>
      <c r="AB192" s="96" t="s">
        <v>133</v>
      </c>
      <c r="AC192" s="96" t="s">
        <v>134</v>
      </c>
      <c r="AD192" s="96" t="s">
        <v>135</v>
      </c>
      <c r="AE192" s="96"/>
      <c r="AF192" s="96" t="s">
        <v>65</v>
      </c>
      <c r="AG192" s="97" t="s">
        <v>139</v>
      </c>
      <c r="AH192" s="97" t="s">
        <v>137</v>
      </c>
      <c r="AI192" s="97" t="s">
        <v>78</v>
      </c>
      <c r="AJ192" s="97" t="s">
        <v>75</v>
      </c>
      <c r="AK192" s="97" t="s">
        <v>74</v>
      </c>
      <c r="AL192" s="97" t="s">
        <v>79</v>
      </c>
      <c r="AM192" s="97" t="s">
        <v>141</v>
      </c>
      <c r="AN192" s="97" t="s">
        <v>138</v>
      </c>
      <c r="AO192" s="98" t="str">
        <f ca="1">VLOOKUP(AG192,'TACC Competition'!$Z:$AA,2,0)</f>
        <v>Saudi Arabia</v>
      </c>
      <c r="AP192" s="98" t="str">
        <f ca="1">VLOOKUP(AH192,'TACC Competition'!$Z:$AA,2,0)</f>
        <v>Algeria</v>
      </c>
      <c r="AQ192" s="98" t="str">
        <f ca="1">VLOOKUP(AI192,'TACC Competition'!$Z:$AA,2,0)</f>
        <v>Cote d'Ivoire</v>
      </c>
      <c r="AR192" s="98" t="str">
        <f ca="1">VLOOKUP(AJ192,'TACC Competition'!$Z:$AA,2,0)</f>
        <v>Turkiye</v>
      </c>
      <c r="AS192" s="98" t="str">
        <f ca="1">VLOOKUP(AK192,'TACC Competition'!$Z:$AA,2,0)</f>
        <v>Czechia</v>
      </c>
      <c r="AT192" s="98" t="str">
        <f ca="1">VLOOKUP(AL192,'TACC Competition'!$Z:$AA,2,0)</f>
        <v>Sweden</v>
      </c>
      <c r="AU192" s="98" t="str">
        <f ca="1">VLOOKUP(AM192,'TACC Competition'!$Z:$AA,2,0)</f>
        <v>Panama</v>
      </c>
      <c r="AV192" s="98" t="str">
        <f ca="1">VLOOKUP(AN192,'TACC Competition'!$Z:$AA,2,0)</f>
        <v>Norway</v>
      </c>
    </row>
    <row r="193" spans="19:48" x14ac:dyDescent="0.15">
      <c r="S193" s="43" t="str">
        <f t="shared" si="14"/>
        <v>ADEFHIJK</v>
      </c>
      <c r="T193" s="93">
        <v>191</v>
      </c>
      <c r="U193" s="96" t="s">
        <v>69</v>
      </c>
      <c r="V193" s="96"/>
      <c r="W193" s="96"/>
      <c r="X193" s="96" t="s">
        <v>64</v>
      </c>
      <c r="Y193" s="96" t="s">
        <v>72</v>
      </c>
      <c r="Z193" s="96" t="s">
        <v>73</v>
      </c>
      <c r="AA193" s="96"/>
      <c r="AB193" s="96" t="s">
        <v>133</v>
      </c>
      <c r="AC193" s="96" t="s">
        <v>134</v>
      </c>
      <c r="AD193" s="96" t="s">
        <v>135</v>
      </c>
      <c r="AE193" s="96" t="s">
        <v>136</v>
      </c>
      <c r="AF193" s="96"/>
      <c r="AG193" s="97" t="s">
        <v>139</v>
      </c>
      <c r="AH193" s="97" t="s">
        <v>137</v>
      </c>
      <c r="AI193" s="97" t="s">
        <v>78</v>
      </c>
      <c r="AJ193" s="97" t="s">
        <v>75</v>
      </c>
      <c r="AK193" s="97" t="s">
        <v>74</v>
      </c>
      <c r="AL193" s="97" t="s">
        <v>79</v>
      </c>
      <c r="AM193" s="97" t="s">
        <v>138</v>
      </c>
      <c r="AN193" s="97" t="s">
        <v>142</v>
      </c>
      <c r="AO193" s="98" t="str">
        <f ca="1">VLOOKUP(AG193,'TACC Competition'!$Z:$AA,2,0)</f>
        <v>Saudi Arabia</v>
      </c>
      <c r="AP193" s="98" t="str">
        <f ca="1">VLOOKUP(AH193,'TACC Competition'!$Z:$AA,2,0)</f>
        <v>Algeria</v>
      </c>
      <c r="AQ193" s="98" t="str">
        <f ca="1">VLOOKUP(AI193,'TACC Competition'!$Z:$AA,2,0)</f>
        <v>Cote d'Ivoire</v>
      </c>
      <c r="AR193" s="98" t="str">
        <f ca="1">VLOOKUP(AJ193,'TACC Competition'!$Z:$AA,2,0)</f>
        <v>Turkiye</v>
      </c>
      <c r="AS193" s="98" t="str">
        <f ca="1">VLOOKUP(AK193,'TACC Competition'!$Z:$AA,2,0)</f>
        <v>Czechia</v>
      </c>
      <c r="AT193" s="98" t="str">
        <f ca="1">VLOOKUP(AL193,'TACC Competition'!$Z:$AA,2,0)</f>
        <v>Sweden</v>
      </c>
      <c r="AU193" s="98" t="str">
        <f ca="1">VLOOKUP(AM193,'TACC Competition'!$Z:$AA,2,0)</f>
        <v>Norway</v>
      </c>
      <c r="AV193" s="98" t="str">
        <f ca="1">VLOOKUP(AN193,'TACC Competition'!$Z:$AA,2,0)</f>
        <v>Uzbekistan</v>
      </c>
    </row>
    <row r="194" spans="19:48" x14ac:dyDescent="0.15">
      <c r="S194" s="43" t="str">
        <f t="shared" si="14"/>
        <v>ADEFGJKL</v>
      </c>
      <c r="T194" s="93">
        <v>192</v>
      </c>
      <c r="U194" s="96" t="s">
        <v>69</v>
      </c>
      <c r="V194" s="96"/>
      <c r="W194" s="96"/>
      <c r="X194" s="96" t="s">
        <v>64</v>
      </c>
      <c r="Y194" s="96" t="s">
        <v>72</v>
      </c>
      <c r="Z194" s="96" t="s">
        <v>73</v>
      </c>
      <c r="AA194" s="96" t="s">
        <v>106</v>
      </c>
      <c r="AB194" s="96"/>
      <c r="AC194" s="96"/>
      <c r="AD194" s="96" t="s">
        <v>135</v>
      </c>
      <c r="AE194" s="96" t="s">
        <v>136</v>
      </c>
      <c r="AF194" s="96" t="s">
        <v>65</v>
      </c>
      <c r="AG194" s="97" t="s">
        <v>78</v>
      </c>
      <c r="AH194" s="97" t="s">
        <v>140</v>
      </c>
      <c r="AI194" s="97" t="s">
        <v>137</v>
      </c>
      <c r="AJ194" s="97" t="s">
        <v>75</v>
      </c>
      <c r="AK194" s="97" t="s">
        <v>74</v>
      </c>
      <c r="AL194" s="97" t="s">
        <v>79</v>
      </c>
      <c r="AM194" s="97" t="s">
        <v>141</v>
      </c>
      <c r="AN194" s="97" t="s">
        <v>142</v>
      </c>
      <c r="AO194" s="98" t="str">
        <f ca="1">VLOOKUP(AG194,'TACC Competition'!$Z:$AA,2,0)</f>
        <v>Cote d'Ivoire</v>
      </c>
      <c r="AP194" s="98" t="str">
        <f ca="1">VLOOKUP(AH194,'TACC Competition'!$Z:$AA,2,0)</f>
        <v>Egypt</v>
      </c>
      <c r="AQ194" s="98" t="str">
        <f ca="1">VLOOKUP(AI194,'TACC Competition'!$Z:$AA,2,0)</f>
        <v>Algeria</v>
      </c>
      <c r="AR194" s="98" t="str">
        <f ca="1">VLOOKUP(AJ194,'TACC Competition'!$Z:$AA,2,0)</f>
        <v>Turkiye</v>
      </c>
      <c r="AS194" s="98" t="str">
        <f ca="1">VLOOKUP(AK194,'TACC Competition'!$Z:$AA,2,0)</f>
        <v>Czechia</v>
      </c>
      <c r="AT194" s="98" t="str">
        <f ca="1">VLOOKUP(AL194,'TACC Competition'!$Z:$AA,2,0)</f>
        <v>Sweden</v>
      </c>
      <c r="AU194" s="98" t="str">
        <f ca="1">VLOOKUP(AM194,'TACC Competition'!$Z:$AA,2,0)</f>
        <v>Panama</v>
      </c>
      <c r="AV194" s="98" t="str">
        <f ca="1">VLOOKUP(AN194,'TACC Competition'!$Z:$AA,2,0)</f>
        <v>Uzbekistan</v>
      </c>
    </row>
    <row r="195" spans="19:48" x14ac:dyDescent="0.15">
      <c r="S195" s="43" t="str">
        <f t="shared" si="14"/>
        <v>ADEFGIKL</v>
      </c>
      <c r="T195" s="93">
        <v>193</v>
      </c>
      <c r="U195" s="96" t="s">
        <v>69</v>
      </c>
      <c r="V195" s="96"/>
      <c r="W195" s="96"/>
      <c r="X195" s="96" t="s">
        <v>64</v>
      </c>
      <c r="Y195" s="96" t="s">
        <v>72</v>
      </c>
      <c r="Z195" s="96" t="s">
        <v>73</v>
      </c>
      <c r="AA195" s="96" t="s">
        <v>106</v>
      </c>
      <c r="AB195" s="96"/>
      <c r="AC195" s="96" t="s">
        <v>134</v>
      </c>
      <c r="AD195" s="96"/>
      <c r="AE195" s="96" t="s">
        <v>136</v>
      </c>
      <c r="AF195" s="96" t="s">
        <v>65</v>
      </c>
      <c r="AG195" s="97" t="s">
        <v>78</v>
      </c>
      <c r="AH195" s="97" t="s">
        <v>140</v>
      </c>
      <c r="AI195" s="97" t="s">
        <v>138</v>
      </c>
      <c r="AJ195" s="97" t="s">
        <v>75</v>
      </c>
      <c r="AK195" s="97" t="s">
        <v>74</v>
      </c>
      <c r="AL195" s="97" t="s">
        <v>79</v>
      </c>
      <c r="AM195" s="97" t="s">
        <v>141</v>
      </c>
      <c r="AN195" s="97" t="s">
        <v>142</v>
      </c>
      <c r="AO195" s="98" t="str">
        <f ca="1">VLOOKUP(AG195,'TACC Competition'!$Z:$AA,2,0)</f>
        <v>Cote d'Ivoire</v>
      </c>
      <c r="AP195" s="98" t="str">
        <f ca="1">VLOOKUP(AH195,'TACC Competition'!$Z:$AA,2,0)</f>
        <v>Egypt</v>
      </c>
      <c r="AQ195" s="98" t="str">
        <f ca="1">VLOOKUP(AI195,'TACC Competition'!$Z:$AA,2,0)</f>
        <v>Norway</v>
      </c>
      <c r="AR195" s="98" t="str">
        <f ca="1">VLOOKUP(AJ195,'TACC Competition'!$Z:$AA,2,0)</f>
        <v>Turkiye</v>
      </c>
      <c r="AS195" s="98" t="str">
        <f ca="1">VLOOKUP(AK195,'TACC Competition'!$Z:$AA,2,0)</f>
        <v>Czechia</v>
      </c>
      <c r="AT195" s="98" t="str">
        <f ca="1">VLOOKUP(AL195,'TACC Competition'!$Z:$AA,2,0)</f>
        <v>Sweden</v>
      </c>
      <c r="AU195" s="98" t="str">
        <f ca="1">VLOOKUP(AM195,'TACC Competition'!$Z:$AA,2,0)</f>
        <v>Panama</v>
      </c>
      <c r="AV195" s="98" t="str">
        <f ca="1">VLOOKUP(AN195,'TACC Competition'!$Z:$AA,2,0)</f>
        <v>Uzbekistan</v>
      </c>
    </row>
    <row r="196" spans="19:48" x14ac:dyDescent="0.15">
      <c r="S196" s="43" t="str">
        <f t="shared" ref="S196:S259" si="15">CONCATENATE(U196,V196,W196,X196,Y196,Z196,AA196,AB196,AC196,AD196,AE196,AF196)</f>
        <v>ADEFGIJL</v>
      </c>
      <c r="T196" s="93">
        <v>194</v>
      </c>
      <c r="U196" s="96" t="s">
        <v>69</v>
      </c>
      <c r="V196" s="96"/>
      <c r="W196" s="96"/>
      <c r="X196" s="96" t="s">
        <v>64</v>
      </c>
      <c r="Y196" s="96" t="s">
        <v>72</v>
      </c>
      <c r="Z196" s="96" t="s">
        <v>73</v>
      </c>
      <c r="AA196" s="96" t="s">
        <v>106</v>
      </c>
      <c r="AB196" s="96"/>
      <c r="AC196" s="96" t="s">
        <v>134</v>
      </c>
      <c r="AD196" s="96" t="s">
        <v>135</v>
      </c>
      <c r="AE196" s="96"/>
      <c r="AF196" s="96" t="s">
        <v>65</v>
      </c>
      <c r="AG196" s="97" t="s">
        <v>78</v>
      </c>
      <c r="AH196" s="97" t="s">
        <v>140</v>
      </c>
      <c r="AI196" s="97" t="s">
        <v>137</v>
      </c>
      <c r="AJ196" s="97" t="s">
        <v>75</v>
      </c>
      <c r="AK196" s="97" t="s">
        <v>74</v>
      </c>
      <c r="AL196" s="97" t="s">
        <v>79</v>
      </c>
      <c r="AM196" s="97" t="s">
        <v>141</v>
      </c>
      <c r="AN196" s="97" t="s">
        <v>138</v>
      </c>
      <c r="AO196" s="98" t="str">
        <f ca="1">VLOOKUP(AG196,'TACC Competition'!$Z:$AA,2,0)</f>
        <v>Cote d'Ivoire</v>
      </c>
      <c r="AP196" s="98" t="str">
        <f ca="1">VLOOKUP(AH196,'TACC Competition'!$Z:$AA,2,0)</f>
        <v>Egypt</v>
      </c>
      <c r="AQ196" s="98" t="str">
        <f ca="1">VLOOKUP(AI196,'TACC Competition'!$Z:$AA,2,0)</f>
        <v>Algeria</v>
      </c>
      <c r="AR196" s="98" t="str">
        <f ca="1">VLOOKUP(AJ196,'TACC Competition'!$Z:$AA,2,0)</f>
        <v>Turkiye</v>
      </c>
      <c r="AS196" s="98" t="str">
        <f ca="1">VLOOKUP(AK196,'TACC Competition'!$Z:$AA,2,0)</f>
        <v>Czechia</v>
      </c>
      <c r="AT196" s="98" t="str">
        <f ca="1">VLOOKUP(AL196,'TACC Competition'!$Z:$AA,2,0)</f>
        <v>Sweden</v>
      </c>
      <c r="AU196" s="98" t="str">
        <f ca="1">VLOOKUP(AM196,'TACC Competition'!$Z:$AA,2,0)</f>
        <v>Panama</v>
      </c>
      <c r="AV196" s="98" t="str">
        <f ca="1">VLOOKUP(AN196,'TACC Competition'!$Z:$AA,2,0)</f>
        <v>Norway</v>
      </c>
    </row>
    <row r="197" spans="19:48" x14ac:dyDescent="0.15">
      <c r="S197" s="43" t="str">
        <f t="shared" si="15"/>
        <v>ADEFGIJK</v>
      </c>
      <c r="T197" s="93">
        <v>195</v>
      </c>
      <c r="U197" s="96" t="s">
        <v>69</v>
      </c>
      <c r="V197" s="96"/>
      <c r="W197" s="96"/>
      <c r="X197" s="96" t="s">
        <v>64</v>
      </c>
      <c r="Y197" s="96" t="s">
        <v>72</v>
      </c>
      <c r="Z197" s="96" t="s">
        <v>73</v>
      </c>
      <c r="AA197" s="96" t="s">
        <v>106</v>
      </c>
      <c r="AB197" s="96"/>
      <c r="AC197" s="96" t="s">
        <v>134</v>
      </c>
      <c r="AD197" s="96" t="s">
        <v>135</v>
      </c>
      <c r="AE197" s="96" t="s">
        <v>136</v>
      </c>
      <c r="AF197" s="96"/>
      <c r="AG197" s="97" t="s">
        <v>78</v>
      </c>
      <c r="AH197" s="97" t="s">
        <v>140</v>
      </c>
      <c r="AI197" s="97" t="s">
        <v>137</v>
      </c>
      <c r="AJ197" s="97" t="s">
        <v>75</v>
      </c>
      <c r="AK197" s="97" t="s">
        <v>74</v>
      </c>
      <c r="AL197" s="97" t="s">
        <v>79</v>
      </c>
      <c r="AM197" s="97" t="s">
        <v>138</v>
      </c>
      <c r="AN197" s="97" t="s">
        <v>142</v>
      </c>
      <c r="AO197" s="98" t="str">
        <f ca="1">VLOOKUP(AG197,'TACC Competition'!$Z:$AA,2,0)</f>
        <v>Cote d'Ivoire</v>
      </c>
      <c r="AP197" s="98" t="str">
        <f ca="1">VLOOKUP(AH197,'TACC Competition'!$Z:$AA,2,0)</f>
        <v>Egypt</v>
      </c>
      <c r="AQ197" s="98" t="str">
        <f ca="1">VLOOKUP(AI197,'TACC Competition'!$Z:$AA,2,0)</f>
        <v>Algeria</v>
      </c>
      <c r="AR197" s="98" t="str">
        <f ca="1">VLOOKUP(AJ197,'TACC Competition'!$Z:$AA,2,0)</f>
        <v>Turkiye</v>
      </c>
      <c r="AS197" s="98" t="str">
        <f ca="1">VLOOKUP(AK197,'TACC Competition'!$Z:$AA,2,0)</f>
        <v>Czechia</v>
      </c>
      <c r="AT197" s="98" t="str">
        <f ca="1">VLOOKUP(AL197,'TACC Competition'!$Z:$AA,2,0)</f>
        <v>Sweden</v>
      </c>
      <c r="AU197" s="98" t="str">
        <f ca="1">VLOOKUP(AM197,'TACC Competition'!$Z:$AA,2,0)</f>
        <v>Norway</v>
      </c>
      <c r="AV197" s="98" t="str">
        <f ca="1">VLOOKUP(AN197,'TACC Competition'!$Z:$AA,2,0)</f>
        <v>Uzbekistan</v>
      </c>
    </row>
    <row r="198" spans="19:48" x14ac:dyDescent="0.15">
      <c r="S198" s="43" t="str">
        <f t="shared" si="15"/>
        <v>ADEFGHKL</v>
      </c>
      <c r="T198" s="93">
        <v>196</v>
      </c>
      <c r="U198" s="96" t="s">
        <v>69</v>
      </c>
      <c r="V198" s="96"/>
      <c r="W198" s="96"/>
      <c r="X198" s="96" t="s">
        <v>64</v>
      </c>
      <c r="Y198" s="96" t="s">
        <v>72</v>
      </c>
      <c r="Z198" s="96" t="s">
        <v>73</v>
      </c>
      <c r="AA198" s="96" t="s">
        <v>106</v>
      </c>
      <c r="AB198" s="96" t="s">
        <v>133</v>
      </c>
      <c r="AC198" s="96"/>
      <c r="AD198" s="96"/>
      <c r="AE198" s="96" t="s">
        <v>136</v>
      </c>
      <c r="AF198" s="96" t="s">
        <v>65</v>
      </c>
      <c r="AG198" s="97" t="s">
        <v>139</v>
      </c>
      <c r="AH198" s="97" t="s">
        <v>140</v>
      </c>
      <c r="AI198" s="97" t="s">
        <v>78</v>
      </c>
      <c r="AJ198" s="97" t="s">
        <v>75</v>
      </c>
      <c r="AK198" s="97" t="s">
        <v>74</v>
      </c>
      <c r="AL198" s="97" t="s">
        <v>79</v>
      </c>
      <c r="AM198" s="97" t="s">
        <v>141</v>
      </c>
      <c r="AN198" s="97" t="s">
        <v>142</v>
      </c>
      <c r="AO198" s="98" t="str">
        <f ca="1">VLOOKUP(AG198,'TACC Competition'!$Z:$AA,2,0)</f>
        <v>Saudi Arabia</v>
      </c>
      <c r="AP198" s="98" t="str">
        <f ca="1">VLOOKUP(AH198,'TACC Competition'!$Z:$AA,2,0)</f>
        <v>Egypt</v>
      </c>
      <c r="AQ198" s="98" t="str">
        <f ca="1">VLOOKUP(AI198,'TACC Competition'!$Z:$AA,2,0)</f>
        <v>Cote d'Ivoire</v>
      </c>
      <c r="AR198" s="98" t="str">
        <f ca="1">VLOOKUP(AJ198,'TACC Competition'!$Z:$AA,2,0)</f>
        <v>Turkiye</v>
      </c>
      <c r="AS198" s="98" t="str">
        <f ca="1">VLOOKUP(AK198,'TACC Competition'!$Z:$AA,2,0)</f>
        <v>Czechia</v>
      </c>
      <c r="AT198" s="98" t="str">
        <f ca="1">VLOOKUP(AL198,'TACC Competition'!$Z:$AA,2,0)</f>
        <v>Sweden</v>
      </c>
      <c r="AU198" s="98" t="str">
        <f ca="1">VLOOKUP(AM198,'TACC Competition'!$Z:$AA,2,0)</f>
        <v>Panama</v>
      </c>
      <c r="AV198" s="98" t="str">
        <f ca="1">VLOOKUP(AN198,'TACC Competition'!$Z:$AA,2,0)</f>
        <v>Uzbekistan</v>
      </c>
    </row>
    <row r="199" spans="19:48" x14ac:dyDescent="0.15">
      <c r="S199" s="43" t="str">
        <f t="shared" si="15"/>
        <v>ADEFGHJL</v>
      </c>
      <c r="T199" s="93">
        <v>197</v>
      </c>
      <c r="U199" s="96" t="s">
        <v>69</v>
      </c>
      <c r="V199" s="96"/>
      <c r="W199" s="96"/>
      <c r="X199" s="96" t="s">
        <v>64</v>
      </c>
      <c r="Y199" s="96" t="s">
        <v>72</v>
      </c>
      <c r="Z199" s="96" t="s">
        <v>73</v>
      </c>
      <c r="AA199" s="96" t="s">
        <v>106</v>
      </c>
      <c r="AB199" s="96" t="s">
        <v>133</v>
      </c>
      <c r="AC199" s="96"/>
      <c r="AD199" s="96" t="s">
        <v>135</v>
      </c>
      <c r="AE199" s="96"/>
      <c r="AF199" s="96" t="s">
        <v>65</v>
      </c>
      <c r="AG199" s="97" t="s">
        <v>139</v>
      </c>
      <c r="AH199" s="97" t="s">
        <v>140</v>
      </c>
      <c r="AI199" s="97" t="s">
        <v>137</v>
      </c>
      <c r="AJ199" s="97" t="s">
        <v>75</v>
      </c>
      <c r="AK199" s="97" t="s">
        <v>74</v>
      </c>
      <c r="AL199" s="97" t="s">
        <v>79</v>
      </c>
      <c r="AM199" s="97" t="s">
        <v>141</v>
      </c>
      <c r="AN199" s="97" t="s">
        <v>78</v>
      </c>
      <c r="AO199" s="98" t="str">
        <f ca="1">VLOOKUP(AG199,'TACC Competition'!$Z:$AA,2,0)</f>
        <v>Saudi Arabia</v>
      </c>
      <c r="AP199" s="98" t="str">
        <f ca="1">VLOOKUP(AH199,'TACC Competition'!$Z:$AA,2,0)</f>
        <v>Egypt</v>
      </c>
      <c r="AQ199" s="98" t="str">
        <f ca="1">VLOOKUP(AI199,'TACC Competition'!$Z:$AA,2,0)</f>
        <v>Algeria</v>
      </c>
      <c r="AR199" s="98" t="str">
        <f ca="1">VLOOKUP(AJ199,'TACC Competition'!$Z:$AA,2,0)</f>
        <v>Turkiye</v>
      </c>
      <c r="AS199" s="98" t="str">
        <f ca="1">VLOOKUP(AK199,'TACC Competition'!$Z:$AA,2,0)</f>
        <v>Czechia</v>
      </c>
      <c r="AT199" s="98" t="str">
        <f ca="1">VLOOKUP(AL199,'TACC Competition'!$Z:$AA,2,0)</f>
        <v>Sweden</v>
      </c>
      <c r="AU199" s="98" t="str">
        <f ca="1">VLOOKUP(AM199,'TACC Competition'!$Z:$AA,2,0)</f>
        <v>Panama</v>
      </c>
      <c r="AV199" s="98" t="str">
        <f ca="1">VLOOKUP(AN199,'TACC Competition'!$Z:$AA,2,0)</f>
        <v>Cote d'Ivoire</v>
      </c>
    </row>
    <row r="200" spans="19:48" x14ac:dyDescent="0.15">
      <c r="S200" s="43" t="str">
        <f t="shared" si="15"/>
        <v>ADEFGHJK</v>
      </c>
      <c r="T200" s="93">
        <v>198</v>
      </c>
      <c r="U200" s="96" t="s">
        <v>69</v>
      </c>
      <c r="V200" s="96"/>
      <c r="W200" s="96"/>
      <c r="X200" s="96" t="s">
        <v>64</v>
      </c>
      <c r="Y200" s="96" t="s">
        <v>72</v>
      </c>
      <c r="Z200" s="96" t="s">
        <v>73</v>
      </c>
      <c r="AA200" s="96" t="s">
        <v>106</v>
      </c>
      <c r="AB200" s="96" t="s">
        <v>133</v>
      </c>
      <c r="AC200" s="96"/>
      <c r="AD200" s="96" t="s">
        <v>135</v>
      </c>
      <c r="AE200" s="96" t="s">
        <v>136</v>
      </c>
      <c r="AF200" s="96"/>
      <c r="AG200" s="97" t="s">
        <v>139</v>
      </c>
      <c r="AH200" s="97" t="s">
        <v>140</v>
      </c>
      <c r="AI200" s="97" t="s">
        <v>137</v>
      </c>
      <c r="AJ200" s="97" t="s">
        <v>75</v>
      </c>
      <c r="AK200" s="97" t="s">
        <v>74</v>
      </c>
      <c r="AL200" s="97" t="s">
        <v>79</v>
      </c>
      <c r="AM200" s="97" t="s">
        <v>78</v>
      </c>
      <c r="AN200" s="97" t="s">
        <v>142</v>
      </c>
      <c r="AO200" s="98" t="str">
        <f ca="1">VLOOKUP(AG200,'TACC Competition'!$Z:$AA,2,0)</f>
        <v>Saudi Arabia</v>
      </c>
      <c r="AP200" s="98" t="str">
        <f ca="1">VLOOKUP(AH200,'TACC Competition'!$Z:$AA,2,0)</f>
        <v>Egypt</v>
      </c>
      <c r="AQ200" s="98" t="str">
        <f ca="1">VLOOKUP(AI200,'TACC Competition'!$Z:$AA,2,0)</f>
        <v>Algeria</v>
      </c>
      <c r="AR200" s="98" t="str">
        <f ca="1">VLOOKUP(AJ200,'TACC Competition'!$Z:$AA,2,0)</f>
        <v>Turkiye</v>
      </c>
      <c r="AS200" s="98" t="str">
        <f ca="1">VLOOKUP(AK200,'TACC Competition'!$Z:$AA,2,0)</f>
        <v>Czechia</v>
      </c>
      <c r="AT200" s="98" t="str">
        <f ca="1">VLOOKUP(AL200,'TACC Competition'!$Z:$AA,2,0)</f>
        <v>Sweden</v>
      </c>
      <c r="AU200" s="98" t="str">
        <f ca="1">VLOOKUP(AM200,'TACC Competition'!$Z:$AA,2,0)</f>
        <v>Cote d'Ivoire</v>
      </c>
      <c r="AV200" s="98" t="str">
        <f ca="1">VLOOKUP(AN200,'TACC Competition'!$Z:$AA,2,0)</f>
        <v>Uzbekistan</v>
      </c>
    </row>
    <row r="201" spans="19:48" x14ac:dyDescent="0.15">
      <c r="S201" s="43" t="str">
        <f t="shared" si="15"/>
        <v>ADEFGHIL</v>
      </c>
      <c r="T201" s="93">
        <v>199</v>
      </c>
      <c r="U201" s="96" t="s">
        <v>69</v>
      </c>
      <c r="V201" s="96"/>
      <c r="W201" s="96"/>
      <c r="X201" s="96" t="s">
        <v>64</v>
      </c>
      <c r="Y201" s="96" t="s">
        <v>72</v>
      </c>
      <c r="Z201" s="96" t="s">
        <v>73</v>
      </c>
      <c r="AA201" s="96" t="s">
        <v>106</v>
      </c>
      <c r="AB201" s="96" t="s">
        <v>133</v>
      </c>
      <c r="AC201" s="96" t="s">
        <v>134</v>
      </c>
      <c r="AD201" s="96"/>
      <c r="AE201" s="96"/>
      <c r="AF201" s="96" t="s">
        <v>65</v>
      </c>
      <c r="AG201" s="97" t="s">
        <v>139</v>
      </c>
      <c r="AH201" s="97" t="s">
        <v>140</v>
      </c>
      <c r="AI201" s="97" t="s">
        <v>78</v>
      </c>
      <c r="AJ201" s="97" t="s">
        <v>75</v>
      </c>
      <c r="AK201" s="97" t="s">
        <v>74</v>
      </c>
      <c r="AL201" s="97" t="s">
        <v>79</v>
      </c>
      <c r="AM201" s="97" t="s">
        <v>141</v>
      </c>
      <c r="AN201" s="97" t="s">
        <v>138</v>
      </c>
      <c r="AO201" s="98" t="str">
        <f ca="1">VLOOKUP(AG201,'TACC Competition'!$Z:$AA,2,0)</f>
        <v>Saudi Arabia</v>
      </c>
      <c r="AP201" s="98" t="str">
        <f ca="1">VLOOKUP(AH201,'TACC Competition'!$Z:$AA,2,0)</f>
        <v>Egypt</v>
      </c>
      <c r="AQ201" s="98" t="str">
        <f ca="1">VLOOKUP(AI201,'TACC Competition'!$Z:$AA,2,0)</f>
        <v>Cote d'Ivoire</v>
      </c>
      <c r="AR201" s="98" t="str">
        <f ca="1">VLOOKUP(AJ201,'TACC Competition'!$Z:$AA,2,0)</f>
        <v>Turkiye</v>
      </c>
      <c r="AS201" s="98" t="str">
        <f ca="1">VLOOKUP(AK201,'TACC Competition'!$Z:$AA,2,0)</f>
        <v>Czechia</v>
      </c>
      <c r="AT201" s="98" t="str">
        <f ca="1">VLOOKUP(AL201,'TACC Competition'!$Z:$AA,2,0)</f>
        <v>Sweden</v>
      </c>
      <c r="AU201" s="98" t="str">
        <f ca="1">VLOOKUP(AM201,'TACC Competition'!$Z:$AA,2,0)</f>
        <v>Panama</v>
      </c>
      <c r="AV201" s="98" t="str">
        <f ca="1">VLOOKUP(AN201,'TACC Competition'!$Z:$AA,2,0)</f>
        <v>Norway</v>
      </c>
    </row>
    <row r="202" spans="19:48" x14ac:dyDescent="0.15">
      <c r="S202" s="43" t="str">
        <f t="shared" si="15"/>
        <v>ADEFGHIK</v>
      </c>
      <c r="T202" s="93">
        <v>200</v>
      </c>
      <c r="U202" s="96" t="s">
        <v>69</v>
      </c>
      <c r="V202" s="96"/>
      <c r="W202" s="96"/>
      <c r="X202" s="96" t="s">
        <v>64</v>
      </c>
      <c r="Y202" s="96" t="s">
        <v>72</v>
      </c>
      <c r="Z202" s="96" t="s">
        <v>73</v>
      </c>
      <c r="AA202" s="96" t="s">
        <v>106</v>
      </c>
      <c r="AB202" s="96" t="s">
        <v>133</v>
      </c>
      <c r="AC202" s="96" t="s">
        <v>134</v>
      </c>
      <c r="AD202" s="96"/>
      <c r="AE202" s="96" t="s">
        <v>136</v>
      </c>
      <c r="AF202" s="96"/>
      <c r="AG202" s="97" t="s">
        <v>139</v>
      </c>
      <c r="AH202" s="97" t="s">
        <v>140</v>
      </c>
      <c r="AI202" s="97" t="s">
        <v>78</v>
      </c>
      <c r="AJ202" s="97" t="s">
        <v>75</v>
      </c>
      <c r="AK202" s="97" t="s">
        <v>74</v>
      </c>
      <c r="AL202" s="97" t="s">
        <v>79</v>
      </c>
      <c r="AM202" s="97" t="s">
        <v>138</v>
      </c>
      <c r="AN202" s="97" t="s">
        <v>142</v>
      </c>
      <c r="AO202" s="98" t="str">
        <f ca="1">VLOOKUP(AG202,'TACC Competition'!$Z:$AA,2,0)</f>
        <v>Saudi Arabia</v>
      </c>
      <c r="AP202" s="98" t="str">
        <f ca="1">VLOOKUP(AH202,'TACC Competition'!$Z:$AA,2,0)</f>
        <v>Egypt</v>
      </c>
      <c r="AQ202" s="98" t="str">
        <f ca="1">VLOOKUP(AI202,'TACC Competition'!$Z:$AA,2,0)</f>
        <v>Cote d'Ivoire</v>
      </c>
      <c r="AR202" s="98" t="str">
        <f ca="1">VLOOKUP(AJ202,'TACC Competition'!$Z:$AA,2,0)</f>
        <v>Turkiye</v>
      </c>
      <c r="AS202" s="98" t="str">
        <f ca="1">VLOOKUP(AK202,'TACC Competition'!$Z:$AA,2,0)</f>
        <v>Czechia</v>
      </c>
      <c r="AT202" s="98" t="str">
        <f ca="1">VLOOKUP(AL202,'TACC Competition'!$Z:$AA,2,0)</f>
        <v>Sweden</v>
      </c>
      <c r="AU202" s="98" t="str">
        <f ca="1">VLOOKUP(AM202,'TACC Competition'!$Z:$AA,2,0)</f>
        <v>Norway</v>
      </c>
      <c r="AV202" s="98" t="str">
        <f ca="1">VLOOKUP(AN202,'TACC Competition'!$Z:$AA,2,0)</f>
        <v>Uzbekistan</v>
      </c>
    </row>
    <row r="203" spans="19:48" x14ac:dyDescent="0.15">
      <c r="S203" s="43" t="str">
        <f t="shared" si="15"/>
        <v>ADEFGHIJ</v>
      </c>
      <c r="T203" s="93">
        <v>201</v>
      </c>
      <c r="U203" s="96" t="s">
        <v>69</v>
      </c>
      <c r="V203" s="96"/>
      <c r="W203" s="96"/>
      <c r="X203" s="96" t="s">
        <v>64</v>
      </c>
      <c r="Y203" s="96" t="s">
        <v>72</v>
      </c>
      <c r="Z203" s="96" t="s">
        <v>73</v>
      </c>
      <c r="AA203" s="96" t="s">
        <v>106</v>
      </c>
      <c r="AB203" s="96" t="s">
        <v>133</v>
      </c>
      <c r="AC203" s="96" t="s">
        <v>134</v>
      </c>
      <c r="AD203" s="96" t="s">
        <v>135</v>
      </c>
      <c r="AE203" s="96"/>
      <c r="AF203" s="96"/>
      <c r="AG203" s="97" t="s">
        <v>139</v>
      </c>
      <c r="AH203" s="97" t="s">
        <v>140</v>
      </c>
      <c r="AI203" s="97" t="s">
        <v>137</v>
      </c>
      <c r="AJ203" s="97" t="s">
        <v>75</v>
      </c>
      <c r="AK203" s="97" t="s">
        <v>74</v>
      </c>
      <c r="AL203" s="97" t="s">
        <v>79</v>
      </c>
      <c r="AM203" s="97" t="s">
        <v>78</v>
      </c>
      <c r="AN203" s="97" t="s">
        <v>138</v>
      </c>
      <c r="AO203" s="98" t="str">
        <f ca="1">VLOOKUP(AG203,'TACC Competition'!$Z:$AA,2,0)</f>
        <v>Saudi Arabia</v>
      </c>
      <c r="AP203" s="98" t="str">
        <f ca="1">VLOOKUP(AH203,'TACC Competition'!$Z:$AA,2,0)</f>
        <v>Egypt</v>
      </c>
      <c r="AQ203" s="98" t="str">
        <f ca="1">VLOOKUP(AI203,'TACC Competition'!$Z:$AA,2,0)</f>
        <v>Algeria</v>
      </c>
      <c r="AR203" s="98" t="str">
        <f ca="1">VLOOKUP(AJ203,'TACC Competition'!$Z:$AA,2,0)</f>
        <v>Turkiye</v>
      </c>
      <c r="AS203" s="98" t="str">
        <f ca="1">VLOOKUP(AK203,'TACC Competition'!$Z:$AA,2,0)</f>
        <v>Czechia</v>
      </c>
      <c r="AT203" s="98" t="str">
        <f ca="1">VLOOKUP(AL203,'TACC Competition'!$Z:$AA,2,0)</f>
        <v>Sweden</v>
      </c>
      <c r="AU203" s="98" t="str">
        <f ca="1">VLOOKUP(AM203,'TACC Competition'!$Z:$AA,2,0)</f>
        <v>Cote d'Ivoire</v>
      </c>
      <c r="AV203" s="98" t="str">
        <f ca="1">VLOOKUP(AN203,'TACC Competition'!$Z:$AA,2,0)</f>
        <v>Norway</v>
      </c>
    </row>
    <row r="204" spans="19:48" x14ac:dyDescent="0.15">
      <c r="S204" s="43" t="str">
        <f t="shared" si="15"/>
        <v>ACGHIJKL</v>
      </c>
      <c r="T204" s="93">
        <v>202</v>
      </c>
      <c r="U204" s="96" t="s">
        <v>69</v>
      </c>
      <c r="V204" s="96"/>
      <c r="W204" s="96" t="s">
        <v>71</v>
      </c>
      <c r="X204" s="96"/>
      <c r="Y204" s="96"/>
      <c r="Z204" s="96"/>
      <c r="AA204" s="96" t="s">
        <v>106</v>
      </c>
      <c r="AB204" s="96" t="s">
        <v>133</v>
      </c>
      <c r="AC204" s="96" t="s">
        <v>134</v>
      </c>
      <c r="AD204" s="96" t="s">
        <v>135</v>
      </c>
      <c r="AE204" s="96" t="s">
        <v>136</v>
      </c>
      <c r="AF204" s="96" t="s">
        <v>65</v>
      </c>
      <c r="AG204" s="97" t="s">
        <v>139</v>
      </c>
      <c r="AH204" s="97" t="s">
        <v>137</v>
      </c>
      <c r="AI204" s="97" t="s">
        <v>138</v>
      </c>
      <c r="AJ204" s="97" t="s">
        <v>77</v>
      </c>
      <c r="AK204" s="97" t="s">
        <v>74</v>
      </c>
      <c r="AL204" s="97" t="s">
        <v>140</v>
      </c>
      <c r="AM204" s="97" t="s">
        <v>141</v>
      </c>
      <c r="AN204" s="97" t="s">
        <v>142</v>
      </c>
      <c r="AO204" s="98" t="str">
        <f ca="1">VLOOKUP(AG204,'TACC Competition'!$Z:$AA,2,0)</f>
        <v>Saudi Arabia</v>
      </c>
      <c r="AP204" s="98" t="str">
        <f ca="1">VLOOKUP(AH204,'TACC Competition'!$Z:$AA,2,0)</f>
        <v>Algeria</v>
      </c>
      <c r="AQ204" s="98" t="str">
        <f ca="1">VLOOKUP(AI204,'TACC Competition'!$Z:$AA,2,0)</f>
        <v>Norway</v>
      </c>
      <c r="AR204" s="98" t="str">
        <f ca="1">VLOOKUP(AJ204,'TACC Competition'!$Z:$AA,2,0)</f>
        <v>Scotland</v>
      </c>
      <c r="AS204" s="98" t="str">
        <f ca="1">VLOOKUP(AK204,'TACC Competition'!$Z:$AA,2,0)</f>
        <v>Czechia</v>
      </c>
      <c r="AT204" s="98" t="str">
        <f ca="1">VLOOKUP(AL204,'TACC Competition'!$Z:$AA,2,0)</f>
        <v>Egypt</v>
      </c>
      <c r="AU204" s="98" t="str">
        <f ca="1">VLOOKUP(AM204,'TACC Competition'!$Z:$AA,2,0)</f>
        <v>Panama</v>
      </c>
      <c r="AV204" s="98" t="str">
        <f ca="1">VLOOKUP(AN204,'TACC Competition'!$Z:$AA,2,0)</f>
        <v>Uzbekistan</v>
      </c>
    </row>
    <row r="205" spans="19:48" x14ac:dyDescent="0.15">
      <c r="S205" s="43" t="str">
        <f t="shared" si="15"/>
        <v>ACFHIJKL</v>
      </c>
      <c r="T205" s="93">
        <v>203</v>
      </c>
      <c r="U205" s="96" t="s">
        <v>69</v>
      </c>
      <c r="V205" s="96"/>
      <c r="W205" s="96" t="s">
        <v>71</v>
      </c>
      <c r="X205" s="96"/>
      <c r="Y205" s="96"/>
      <c r="Z205" s="96" t="s">
        <v>73</v>
      </c>
      <c r="AA205" s="96"/>
      <c r="AB205" s="96" t="s">
        <v>133</v>
      </c>
      <c r="AC205" s="96" t="s">
        <v>134</v>
      </c>
      <c r="AD205" s="96" t="s">
        <v>135</v>
      </c>
      <c r="AE205" s="96" t="s">
        <v>136</v>
      </c>
      <c r="AF205" s="96" t="s">
        <v>65</v>
      </c>
      <c r="AG205" s="97" t="s">
        <v>139</v>
      </c>
      <c r="AH205" s="97" t="s">
        <v>137</v>
      </c>
      <c r="AI205" s="97" t="s">
        <v>138</v>
      </c>
      <c r="AJ205" s="97" t="s">
        <v>77</v>
      </c>
      <c r="AK205" s="97" t="s">
        <v>74</v>
      </c>
      <c r="AL205" s="97" t="s">
        <v>79</v>
      </c>
      <c r="AM205" s="97" t="s">
        <v>141</v>
      </c>
      <c r="AN205" s="97" t="s">
        <v>142</v>
      </c>
      <c r="AO205" s="98" t="str">
        <f ca="1">VLOOKUP(AG205,'TACC Competition'!$Z:$AA,2,0)</f>
        <v>Saudi Arabia</v>
      </c>
      <c r="AP205" s="98" t="str">
        <f ca="1">VLOOKUP(AH205,'TACC Competition'!$Z:$AA,2,0)</f>
        <v>Algeria</v>
      </c>
      <c r="AQ205" s="98" t="str">
        <f ca="1">VLOOKUP(AI205,'TACC Competition'!$Z:$AA,2,0)</f>
        <v>Norway</v>
      </c>
      <c r="AR205" s="98" t="str">
        <f ca="1">VLOOKUP(AJ205,'TACC Competition'!$Z:$AA,2,0)</f>
        <v>Scotland</v>
      </c>
      <c r="AS205" s="98" t="str">
        <f ca="1">VLOOKUP(AK205,'TACC Competition'!$Z:$AA,2,0)</f>
        <v>Czechia</v>
      </c>
      <c r="AT205" s="98" t="str">
        <f ca="1">VLOOKUP(AL205,'TACC Competition'!$Z:$AA,2,0)</f>
        <v>Sweden</v>
      </c>
      <c r="AU205" s="98" t="str">
        <f ca="1">VLOOKUP(AM205,'TACC Competition'!$Z:$AA,2,0)</f>
        <v>Panama</v>
      </c>
      <c r="AV205" s="98" t="str">
        <f ca="1">VLOOKUP(AN205,'TACC Competition'!$Z:$AA,2,0)</f>
        <v>Uzbekistan</v>
      </c>
    </row>
    <row r="206" spans="19:48" x14ac:dyDescent="0.15">
      <c r="S206" s="43" t="str">
        <f t="shared" si="15"/>
        <v>ACFGIJKL</v>
      </c>
      <c r="T206" s="93">
        <v>204</v>
      </c>
      <c r="U206" s="96" t="s">
        <v>69</v>
      </c>
      <c r="V206" s="96"/>
      <c r="W206" s="96" t="s">
        <v>71</v>
      </c>
      <c r="X206" s="96"/>
      <c r="Y206" s="96"/>
      <c r="Z206" s="96" t="s">
        <v>73</v>
      </c>
      <c r="AA206" s="96" t="s">
        <v>106</v>
      </c>
      <c r="AB206" s="96"/>
      <c r="AC206" s="96" t="s">
        <v>134</v>
      </c>
      <c r="AD206" s="96" t="s">
        <v>135</v>
      </c>
      <c r="AE206" s="96" t="s">
        <v>136</v>
      </c>
      <c r="AF206" s="96" t="s">
        <v>65</v>
      </c>
      <c r="AG206" s="97" t="s">
        <v>138</v>
      </c>
      <c r="AH206" s="97" t="s">
        <v>140</v>
      </c>
      <c r="AI206" s="97" t="s">
        <v>137</v>
      </c>
      <c r="AJ206" s="97" t="s">
        <v>77</v>
      </c>
      <c r="AK206" s="97" t="s">
        <v>74</v>
      </c>
      <c r="AL206" s="97" t="s">
        <v>79</v>
      </c>
      <c r="AM206" s="97" t="s">
        <v>141</v>
      </c>
      <c r="AN206" s="97" t="s">
        <v>142</v>
      </c>
      <c r="AO206" s="98" t="str">
        <f ca="1">VLOOKUP(AG206,'TACC Competition'!$Z:$AA,2,0)</f>
        <v>Norway</v>
      </c>
      <c r="AP206" s="98" t="str">
        <f ca="1">VLOOKUP(AH206,'TACC Competition'!$Z:$AA,2,0)</f>
        <v>Egypt</v>
      </c>
      <c r="AQ206" s="98" t="str">
        <f ca="1">VLOOKUP(AI206,'TACC Competition'!$Z:$AA,2,0)</f>
        <v>Algeria</v>
      </c>
      <c r="AR206" s="98" t="str">
        <f ca="1">VLOOKUP(AJ206,'TACC Competition'!$Z:$AA,2,0)</f>
        <v>Scotland</v>
      </c>
      <c r="AS206" s="98" t="str">
        <f ca="1">VLOOKUP(AK206,'TACC Competition'!$Z:$AA,2,0)</f>
        <v>Czechia</v>
      </c>
      <c r="AT206" s="98" t="str">
        <f ca="1">VLOOKUP(AL206,'TACC Competition'!$Z:$AA,2,0)</f>
        <v>Sweden</v>
      </c>
      <c r="AU206" s="98" t="str">
        <f ca="1">VLOOKUP(AM206,'TACC Competition'!$Z:$AA,2,0)</f>
        <v>Panama</v>
      </c>
      <c r="AV206" s="98" t="str">
        <f ca="1">VLOOKUP(AN206,'TACC Competition'!$Z:$AA,2,0)</f>
        <v>Uzbekistan</v>
      </c>
    </row>
    <row r="207" spans="19:48" x14ac:dyDescent="0.15">
      <c r="S207" s="43" t="str">
        <f t="shared" si="15"/>
        <v>ACFGHJKL</v>
      </c>
      <c r="T207" s="93">
        <v>205</v>
      </c>
      <c r="U207" s="96" t="s">
        <v>69</v>
      </c>
      <c r="V207" s="96"/>
      <c r="W207" s="96" t="s">
        <v>71</v>
      </c>
      <c r="X207" s="96"/>
      <c r="Y207" s="96"/>
      <c r="Z207" s="96" t="s">
        <v>73</v>
      </c>
      <c r="AA207" s="96" t="s">
        <v>106</v>
      </c>
      <c r="AB207" s="96" t="s">
        <v>133</v>
      </c>
      <c r="AC207" s="96"/>
      <c r="AD207" s="96" t="s">
        <v>135</v>
      </c>
      <c r="AE207" s="96" t="s">
        <v>136</v>
      </c>
      <c r="AF207" s="96" t="s">
        <v>65</v>
      </c>
      <c r="AG207" s="97" t="s">
        <v>139</v>
      </c>
      <c r="AH207" s="97" t="s">
        <v>140</v>
      </c>
      <c r="AI207" s="97" t="s">
        <v>137</v>
      </c>
      <c r="AJ207" s="97" t="s">
        <v>77</v>
      </c>
      <c r="AK207" s="97" t="s">
        <v>74</v>
      </c>
      <c r="AL207" s="97" t="s">
        <v>79</v>
      </c>
      <c r="AM207" s="97" t="s">
        <v>141</v>
      </c>
      <c r="AN207" s="97" t="s">
        <v>142</v>
      </c>
      <c r="AO207" s="98" t="str">
        <f ca="1">VLOOKUP(AG207,'TACC Competition'!$Z:$AA,2,0)</f>
        <v>Saudi Arabia</v>
      </c>
      <c r="AP207" s="98" t="str">
        <f ca="1">VLOOKUP(AH207,'TACC Competition'!$Z:$AA,2,0)</f>
        <v>Egypt</v>
      </c>
      <c r="AQ207" s="98" t="str">
        <f ca="1">VLOOKUP(AI207,'TACC Competition'!$Z:$AA,2,0)</f>
        <v>Algeria</v>
      </c>
      <c r="AR207" s="98" t="str">
        <f ca="1">VLOOKUP(AJ207,'TACC Competition'!$Z:$AA,2,0)</f>
        <v>Scotland</v>
      </c>
      <c r="AS207" s="98" t="str">
        <f ca="1">VLOOKUP(AK207,'TACC Competition'!$Z:$AA,2,0)</f>
        <v>Czechia</v>
      </c>
      <c r="AT207" s="98" t="str">
        <f ca="1">VLOOKUP(AL207,'TACC Competition'!$Z:$AA,2,0)</f>
        <v>Sweden</v>
      </c>
      <c r="AU207" s="98" t="str">
        <f ca="1">VLOOKUP(AM207,'TACC Competition'!$Z:$AA,2,0)</f>
        <v>Panama</v>
      </c>
      <c r="AV207" s="98" t="str">
        <f ca="1">VLOOKUP(AN207,'TACC Competition'!$Z:$AA,2,0)</f>
        <v>Uzbekistan</v>
      </c>
    </row>
    <row r="208" spans="19:48" x14ac:dyDescent="0.15">
      <c r="S208" s="43" t="str">
        <f t="shared" si="15"/>
        <v>ACFGHIKL</v>
      </c>
      <c r="T208" s="93">
        <v>206</v>
      </c>
      <c r="U208" s="96" t="s">
        <v>69</v>
      </c>
      <c r="V208" s="96"/>
      <c r="W208" s="96" t="s">
        <v>71</v>
      </c>
      <c r="X208" s="96"/>
      <c r="Y208" s="96"/>
      <c r="Z208" s="96" t="s">
        <v>73</v>
      </c>
      <c r="AA208" s="96" t="s">
        <v>106</v>
      </c>
      <c r="AB208" s="96" t="s">
        <v>133</v>
      </c>
      <c r="AC208" s="96" t="s">
        <v>134</v>
      </c>
      <c r="AD208" s="96"/>
      <c r="AE208" s="96" t="s">
        <v>136</v>
      </c>
      <c r="AF208" s="96" t="s">
        <v>65</v>
      </c>
      <c r="AG208" s="97" t="s">
        <v>139</v>
      </c>
      <c r="AH208" s="97" t="s">
        <v>140</v>
      </c>
      <c r="AI208" s="97" t="s">
        <v>138</v>
      </c>
      <c r="AJ208" s="97" t="s">
        <v>77</v>
      </c>
      <c r="AK208" s="97" t="s">
        <v>74</v>
      </c>
      <c r="AL208" s="97" t="s">
        <v>79</v>
      </c>
      <c r="AM208" s="97" t="s">
        <v>141</v>
      </c>
      <c r="AN208" s="97" t="s">
        <v>142</v>
      </c>
      <c r="AO208" s="98" t="str">
        <f ca="1">VLOOKUP(AG208,'TACC Competition'!$Z:$AA,2,0)</f>
        <v>Saudi Arabia</v>
      </c>
      <c r="AP208" s="98" t="str">
        <f ca="1">VLOOKUP(AH208,'TACC Competition'!$Z:$AA,2,0)</f>
        <v>Egypt</v>
      </c>
      <c r="AQ208" s="98" t="str">
        <f ca="1">VLOOKUP(AI208,'TACC Competition'!$Z:$AA,2,0)</f>
        <v>Norway</v>
      </c>
      <c r="AR208" s="98" t="str">
        <f ca="1">VLOOKUP(AJ208,'TACC Competition'!$Z:$AA,2,0)</f>
        <v>Scotland</v>
      </c>
      <c r="AS208" s="98" t="str">
        <f ca="1">VLOOKUP(AK208,'TACC Competition'!$Z:$AA,2,0)</f>
        <v>Czechia</v>
      </c>
      <c r="AT208" s="98" t="str">
        <f ca="1">VLOOKUP(AL208,'TACC Competition'!$Z:$AA,2,0)</f>
        <v>Sweden</v>
      </c>
      <c r="AU208" s="98" t="str">
        <f ca="1">VLOOKUP(AM208,'TACC Competition'!$Z:$AA,2,0)</f>
        <v>Panama</v>
      </c>
      <c r="AV208" s="98" t="str">
        <f ca="1">VLOOKUP(AN208,'TACC Competition'!$Z:$AA,2,0)</f>
        <v>Uzbekistan</v>
      </c>
    </row>
    <row r="209" spans="19:48" x14ac:dyDescent="0.15">
      <c r="S209" s="43" t="str">
        <f t="shared" si="15"/>
        <v>ACFGHIJL</v>
      </c>
      <c r="T209" s="93">
        <v>207</v>
      </c>
      <c r="U209" s="96" t="s">
        <v>69</v>
      </c>
      <c r="V209" s="96"/>
      <c r="W209" s="96" t="s">
        <v>71</v>
      </c>
      <c r="X209" s="96"/>
      <c r="Y209" s="96"/>
      <c r="Z209" s="96" t="s">
        <v>73</v>
      </c>
      <c r="AA209" s="96" t="s">
        <v>106</v>
      </c>
      <c r="AB209" s="96" t="s">
        <v>133</v>
      </c>
      <c r="AC209" s="96" t="s">
        <v>134</v>
      </c>
      <c r="AD209" s="96" t="s">
        <v>135</v>
      </c>
      <c r="AE209" s="96"/>
      <c r="AF209" s="96" t="s">
        <v>65</v>
      </c>
      <c r="AG209" s="97" t="s">
        <v>139</v>
      </c>
      <c r="AH209" s="97" t="s">
        <v>140</v>
      </c>
      <c r="AI209" s="97" t="s">
        <v>137</v>
      </c>
      <c r="AJ209" s="97" t="s">
        <v>77</v>
      </c>
      <c r="AK209" s="97" t="s">
        <v>74</v>
      </c>
      <c r="AL209" s="97" t="s">
        <v>79</v>
      </c>
      <c r="AM209" s="97" t="s">
        <v>141</v>
      </c>
      <c r="AN209" s="97" t="s">
        <v>138</v>
      </c>
      <c r="AO209" s="98" t="str">
        <f ca="1">VLOOKUP(AG209,'TACC Competition'!$Z:$AA,2,0)</f>
        <v>Saudi Arabia</v>
      </c>
      <c r="AP209" s="98" t="str">
        <f ca="1">VLOOKUP(AH209,'TACC Competition'!$Z:$AA,2,0)</f>
        <v>Egypt</v>
      </c>
      <c r="AQ209" s="98" t="str">
        <f ca="1">VLOOKUP(AI209,'TACC Competition'!$Z:$AA,2,0)</f>
        <v>Algeria</v>
      </c>
      <c r="AR209" s="98" t="str">
        <f ca="1">VLOOKUP(AJ209,'TACC Competition'!$Z:$AA,2,0)</f>
        <v>Scotland</v>
      </c>
      <c r="AS209" s="98" t="str">
        <f ca="1">VLOOKUP(AK209,'TACC Competition'!$Z:$AA,2,0)</f>
        <v>Czechia</v>
      </c>
      <c r="AT209" s="98" t="str">
        <f ca="1">VLOOKUP(AL209,'TACC Competition'!$Z:$AA,2,0)</f>
        <v>Sweden</v>
      </c>
      <c r="AU209" s="98" t="str">
        <f ca="1">VLOOKUP(AM209,'TACC Competition'!$Z:$AA,2,0)</f>
        <v>Panama</v>
      </c>
      <c r="AV209" s="98" t="str">
        <f ca="1">VLOOKUP(AN209,'TACC Competition'!$Z:$AA,2,0)</f>
        <v>Norway</v>
      </c>
    </row>
    <row r="210" spans="19:48" x14ac:dyDescent="0.15">
      <c r="S210" s="43" t="str">
        <f t="shared" si="15"/>
        <v>ACFGHIJK</v>
      </c>
      <c r="T210" s="93">
        <v>208</v>
      </c>
      <c r="U210" s="96" t="s">
        <v>69</v>
      </c>
      <c r="V210" s="96"/>
      <c r="W210" s="96" t="s">
        <v>71</v>
      </c>
      <c r="X210" s="96"/>
      <c r="Y210" s="96"/>
      <c r="Z210" s="96" t="s">
        <v>73</v>
      </c>
      <c r="AA210" s="96" t="s">
        <v>106</v>
      </c>
      <c r="AB210" s="96" t="s">
        <v>133</v>
      </c>
      <c r="AC210" s="96" t="s">
        <v>134</v>
      </c>
      <c r="AD210" s="96" t="s">
        <v>135</v>
      </c>
      <c r="AE210" s="96" t="s">
        <v>136</v>
      </c>
      <c r="AF210" s="96"/>
      <c r="AG210" s="97" t="s">
        <v>139</v>
      </c>
      <c r="AH210" s="97" t="s">
        <v>140</v>
      </c>
      <c r="AI210" s="97" t="s">
        <v>137</v>
      </c>
      <c r="AJ210" s="97" t="s">
        <v>77</v>
      </c>
      <c r="AK210" s="97" t="s">
        <v>74</v>
      </c>
      <c r="AL210" s="97" t="s">
        <v>79</v>
      </c>
      <c r="AM210" s="97" t="s">
        <v>138</v>
      </c>
      <c r="AN210" s="97" t="s">
        <v>142</v>
      </c>
      <c r="AO210" s="98" t="str">
        <f ca="1">VLOOKUP(AG210,'TACC Competition'!$Z:$AA,2,0)</f>
        <v>Saudi Arabia</v>
      </c>
      <c r="AP210" s="98" t="str">
        <f ca="1">VLOOKUP(AH210,'TACC Competition'!$Z:$AA,2,0)</f>
        <v>Egypt</v>
      </c>
      <c r="AQ210" s="98" t="str">
        <f ca="1">VLOOKUP(AI210,'TACC Competition'!$Z:$AA,2,0)</f>
        <v>Algeria</v>
      </c>
      <c r="AR210" s="98" t="str">
        <f ca="1">VLOOKUP(AJ210,'TACC Competition'!$Z:$AA,2,0)</f>
        <v>Scotland</v>
      </c>
      <c r="AS210" s="98" t="str">
        <f ca="1">VLOOKUP(AK210,'TACC Competition'!$Z:$AA,2,0)</f>
        <v>Czechia</v>
      </c>
      <c r="AT210" s="98" t="str">
        <f ca="1">VLOOKUP(AL210,'TACC Competition'!$Z:$AA,2,0)</f>
        <v>Sweden</v>
      </c>
      <c r="AU210" s="98" t="str">
        <f ca="1">VLOOKUP(AM210,'TACC Competition'!$Z:$AA,2,0)</f>
        <v>Norway</v>
      </c>
      <c r="AV210" s="98" t="str">
        <f ca="1">VLOOKUP(AN210,'TACC Competition'!$Z:$AA,2,0)</f>
        <v>Uzbekistan</v>
      </c>
    </row>
    <row r="211" spans="19:48" x14ac:dyDescent="0.15">
      <c r="S211" s="43" t="str">
        <f t="shared" si="15"/>
        <v>ACEHIJKL</v>
      </c>
      <c r="T211" s="93">
        <v>209</v>
      </c>
      <c r="U211" s="96" t="s">
        <v>69</v>
      </c>
      <c r="V211" s="96"/>
      <c r="W211" s="96" t="s">
        <v>71</v>
      </c>
      <c r="X211" s="96"/>
      <c r="Y211" s="96" t="s">
        <v>72</v>
      </c>
      <c r="Z211" s="96"/>
      <c r="AA211" s="96"/>
      <c r="AB211" s="96" t="s">
        <v>133</v>
      </c>
      <c r="AC211" s="96" t="s">
        <v>134</v>
      </c>
      <c r="AD211" s="96" t="s">
        <v>135</v>
      </c>
      <c r="AE211" s="96" t="s">
        <v>136</v>
      </c>
      <c r="AF211" s="96" t="s">
        <v>65</v>
      </c>
      <c r="AG211" s="97" t="s">
        <v>78</v>
      </c>
      <c r="AH211" s="97" t="s">
        <v>137</v>
      </c>
      <c r="AI211" s="97" t="s">
        <v>138</v>
      </c>
      <c r="AJ211" s="97" t="s">
        <v>77</v>
      </c>
      <c r="AK211" s="97" t="s">
        <v>74</v>
      </c>
      <c r="AL211" s="97" t="s">
        <v>139</v>
      </c>
      <c r="AM211" s="97" t="s">
        <v>141</v>
      </c>
      <c r="AN211" s="97" t="s">
        <v>142</v>
      </c>
      <c r="AO211" s="98" t="str">
        <f ca="1">VLOOKUP(AG211,'TACC Competition'!$Z:$AA,2,0)</f>
        <v>Cote d'Ivoire</v>
      </c>
      <c r="AP211" s="98" t="str">
        <f ca="1">VLOOKUP(AH211,'TACC Competition'!$Z:$AA,2,0)</f>
        <v>Algeria</v>
      </c>
      <c r="AQ211" s="98" t="str">
        <f ca="1">VLOOKUP(AI211,'TACC Competition'!$Z:$AA,2,0)</f>
        <v>Norway</v>
      </c>
      <c r="AR211" s="98" t="str">
        <f ca="1">VLOOKUP(AJ211,'TACC Competition'!$Z:$AA,2,0)</f>
        <v>Scotland</v>
      </c>
      <c r="AS211" s="98" t="str">
        <f ca="1">VLOOKUP(AK211,'TACC Competition'!$Z:$AA,2,0)</f>
        <v>Czechia</v>
      </c>
      <c r="AT211" s="98" t="str">
        <f ca="1">VLOOKUP(AL211,'TACC Competition'!$Z:$AA,2,0)</f>
        <v>Saudi Arabia</v>
      </c>
      <c r="AU211" s="98" t="str">
        <f ca="1">VLOOKUP(AM211,'TACC Competition'!$Z:$AA,2,0)</f>
        <v>Panama</v>
      </c>
      <c r="AV211" s="98" t="str">
        <f ca="1">VLOOKUP(AN211,'TACC Competition'!$Z:$AA,2,0)</f>
        <v>Uzbekistan</v>
      </c>
    </row>
    <row r="212" spans="19:48" x14ac:dyDescent="0.15">
      <c r="S212" s="43" t="str">
        <f t="shared" si="15"/>
        <v>ACEGIJKL</v>
      </c>
      <c r="T212" s="93">
        <v>210</v>
      </c>
      <c r="U212" s="96" t="s">
        <v>69</v>
      </c>
      <c r="V212" s="96"/>
      <c r="W212" s="96" t="s">
        <v>71</v>
      </c>
      <c r="X212" s="96"/>
      <c r="Y212" s="96" t="s">
        <v>72</v>
      </c>
      <c r="Z212" s="96"/>
      <c r="AA212" s="96" t="s">
        <v>106</v>
      </c>
      <c r="AB212" s="96"/>
      <c r="AC212" s="96" t="s">
        <v>134</v>
      </c>
      <c r="AD212" s="96" t="s">
        <v>135</v>
      </c>
      <c r="AE212" s="96" t="s">
        <v>136</v>
      </c>
      <c r="AF212" s="96" t="s">
        <v>65</v>
      </c>
      <c r="AG212" s="97" t="s">
        <v>78</v>
      </c>
      <c r="AH212" s="97" t="s">
        <v>137</v>
      </c>
      <c r="AI212" s="97" t="s">
        <v>138</v>
      </c>
      <c r="AJ212" s="97" t="s">
        <v>77</v>
      </c>
      <c r="AK212" s="97" t="s">
        <v>74</v>
      </c>
      <c r="AL212" s="97" t="s">
        <v>140</v>
      </c>
      <c r="AM212" s="97" t="s">
        <v>141</v>
      </c>
      <c r="AN212" s="97" t="s">
        <v>142</v>
      </c>
      <c r="AO212" s="98" t="str">
        <f ca="1">VLOOKUP(AG212,'TACC Competition'!$Z:$AA,2,0)</f>
        <v>Cote d'Ivoire</v>
      </c>
      <c r="AP212" s="98" t="str">
        <f ca="1">VLOOKUP(AH212,'TACC Competition'!$Z:$AA,2,0)</f>
        <v>Algeria</v>
      </c>
      <c r="AQ212" s="98" t="str">
        <f ca="1">VLOOKUP(AI212,'TACC Competition'!$Z:$AA,2,0)</f>
        <v>Norway</v>
      </c>
      <c r="AR212" s="98" t="str">
        <f ca="1">VLOOKUP(AJ212,'TACC Competition'!$Z:$AA,2,0)</f>
        <v>Scotland</v>
      </c>
      <c r="AS212" s="98" t="str">
        <f ca="1">VLOOKUP(AK212,'TACC Competition'!$Z:$AA,2,0)</f>
        <v>Czechia</v>
      </c>
      <c r="AT212" s="98" t="str">
        <f ca="1">VLOOKUP(AL212,'TACC Competition'!$Z:$AA,2,0)</f>
        <v>Egypt</v>
      </c>
      <c r="AU212" s="98" t="str">
        <f ca="1">VLOOKUP(AM212,'TACC Competition'!$Z:$AA,2,0)</f>
        <v>Panama</v>
      </c>
      <c r="AV212" s="98" t="str">
        <f ca="1">VLOOKUP(AN212,'TACC Competition'!$Z:$AA,2,0)</f>
        <v>Uzbekistan</v>
      </c>
    </row>
    <row r="213" spans="19:48" x14ac:dyDescent="0.15">
      <c r="S213" s="43" t="str">
        <f t="shared" si="15"/>
        <v>ACEGHJKL</v>
      </c>
      <c r="T213" s="93">
        <v>211</v>
      </c>
      <c r="U213" s="96" t="s">
        <v>69</v>
      </c>
      <c r="V213" s="96"/>
      <c r="W213" s="96" t="s">
        <v>71</v>
      </c>
      <c r="X213" s="96"/>
      <c r="Y213" s="96" t="s">
        <v>72</v>
      </c>
      <c r="Z213" s="96"/>
      <c r="AA213" s="96" t="s">
        <v>106</v>
      </c>
      <c r="AB213" s="96" t="s">
        <v>133</v>
      </c>
      <c r="AC213" s="96"/>
      <c r="AD213" s="96" t="s">
        <v>135</v>
      </c>
      <c r="AE213" s="96" t="s">
        <v>136</v>
      </c>
      <c r="AF213" s="96" t="s">
        <v>65</v>
      </c>
      <c r="AG213" s="97" t="s">
        <v>78</v>
      </c>
      <c r="AH213" s="97" t="s">
        <v>140</v>
      </c>
      <c r="AI213" s="97" t="s">
        <v>137</v>
      </c>
      <c r="AJ213" s="97" t="s">
        <v>77</v>
      </c>
      <c r="AK213" s="97" t="s">
        <v>74</v>
      </c>
      <c r="AL213" s="97" t="s">
        <v>139</v>
      </c>
      <c r="AM213" s="97" t="s">
        <v>141</v>
      </c>
      <c r="AN213" s="97" t="s">
        <v>142</v>
      </c>
      <c r="AO213" s="98" t="str">
        <f ca="1">VLOOKUP(AG213,'TACC Competition'!$Z:$AA,2,0)</f>
        <v>Cote d'Ivoire</v>
      </c>
      <c r="AP213" s="98" t="str">
        <f ca="1">VLOOKUP(AH213,'TACC Competition'!$Z:$AA,2,0)</f>
        <v>Egypt</v>
      </c>
      <c r="AQ213" s="98" t="str">
        <f ca="1">VLOOKUP(AI213,'TACC Competition'!$Z:$AA,2,0)</f>
        <v>Algeria</v>
      </c>
      <c r="AR213" s="98" t="str">
        <f ca="1">VLOOKUP(AJ213,'TACC Competition'!$Z:$AA,2,0)</f>
        <v>Scotland</v>
      </c>
      <c r="AS213" s="98" t="str">
        <f ca="1">VLOOKUP(AK213,'TACC Competition'!$Z:$AA,2,0)</f>
        <v>Czechia</v>
      </c>
      <c r="AT213" s="98" t="str">
        <f ca="1">VLOOKUP(AL213,'TACC Competition'!$Z:$AA,2,0)</f>
        <v>Saudi Arabia</v>
      </c>
      <c r="AU213" s="98" t="str">
        <f ca="1">VLOOKUP(AM213,'TACC Competition'!$Z:$AA,2,0)</f>
        <v>Panama</v>
      </c>
      <c r="AV213" s="98" t="str">
        <f ca="1">VLOOKUP(AN213,'TACC Competition'!$Z:$AA,2,0)</f>
        <v>Uzbekistan</v>
      </c>
    </row>
    <row r="214" spans="19:48" x14ac:dyDescent="0.15">
      <c r="S214" s="43" t="str">
        <f t="shared" si="15"/>
        <v>ACEGHIKL</v>
      </c>
      <c r="T214" s="93">
        <v>212</v>
      </c>
      <c r="U214" s="96" t="s">
        <v>69</v>
      </c>
      <c r="V214" s="96"/>
      <c r="W214" s="96" t="s">
        <v>71</v>
      </c>
      <c r="X214" s="96"/>
      <c r="Y214" s="96" t="s">
        <v>72</v>
      </c>
      <c r="Z214" s="96"/>
      <c r="AA214" s="96" t="s">
        <v>106</v>
      </c>
      <c r="AB214" s="96" t="s">
        <v>133</v>
      </c>
      <c r="AC214" s="96" t="s">
        <v>134</v>
      </c>
      <c r="AD214" s="96"/>
      <c r="AE214" s="96" t="s">
        <v>136</v>
      </c>
      <c r="AF214" s="96" t="s">
        <v>65</v>
      </c>
      <c r="AG214" s="97" t="s">
        <v>78</v>
      </c>
      <c r="AH214" s="97" t="s">
        <v>140</v>
      </c>
      <c r="AI214" s="97" t="s">
        <v>138</v>
      </c>
      <c r="AJ214" s="97" t="s">
        <v>77</v>
      </c>
      <c r="AK214" s="97" t="s">
        <v>74</v>
      </c>
      <c r="AL214" s="97" t="s">
        <v>139</v>
      </c>
      <c r="AM214" s="97" t="s">
        <v>141</v>
      </c>
      <c r="AN214" s="97" t="s">
        <v>142</v>
      </c>
      <c r="AO214" s="98" t="str">
        <f ca="1">VLOOKUP(AG214,'TACC Competition'!$Z:$AA,2,0)</f>
        <v>Cote d'Ivoire</v>
      </c>
      <c r="AP214" s="98" t="str">
        <f ca="1">VLOOKUP(AH214,'TACC Competition'!$Z:$AA,2,0)</f>
        <v>Egypt</v>
      </c>
      <c r="AQ214" s="98" t="str">
        <f ca="1">VLOOKUP(AI214,'TACC Competition'!$Z:$AA,2,0)</f>
        <v>Norway</v>
      </c>
      <c r="AR214" s="98" t="str">
        <f ca="1">VLOOKUP(AJ214,'TACC Competition'!$Z:$AA,2,0)</f>
        <v>Scotland</v>
      </c>
      <c r="AS214" s="98" t="str">
        <f ca="1">VLOOKUP(AK214,'TACC Competition'!$Z:$AA,2,0)</f>
        <v>Czechia</v>
      </c>
      <c r="AT214" s="98" t="str">
        <f ca="1">VLOOKUP(AL214,'TACC Competition'!$Z:$AA,2,0)</f>
        <v>Saudi Arabia</v>
      </c>
      <c r="AU214" s="98" t="str">
        <f ca="1">VLOOKUP(AM214,'TACC Competition'!$Z:$AA,2,0)</f>
        <v>Panama</v>
      </c>
      <c r="AV214" s="98" t="str">
        <f ca="1">VLOOKUP(AN214,'TACC Competition'!$Z:$AA,2,0)</f>
        <v>Uzbekistan</v>
      </c>
    </row>
    <row r="215" spans="19:48" x14ac:dyDescent="0.15">
      <c r="S215" s="43" t="str">
        <f t="shared" si="15"/>
        <v>ACEGHIJL</v>
      </c>
      <c r="T215" s="93">
        <v>213</v>
      </c>
      <c r="U215" s="96" t="s">
        <v>69</v>
      </c>
      <c r="V215" s="96"/>
      <c r="W215" s="96" t="s">
        <v>71</v>
      </c>
      <c r="X215" s="96"/>
      <c r="Y215" s="96" t="s">
        <v>72</v>
      </c>
      <c r="Z215" s="96"/>
      <c r="AA215" s="96" t="s">
        <v>106</v>
      </c>
      <c r="AB215" s="96" t="s">
        <v>133</v>
      </c>
      <c r="AC215" s="96" t="s">
        <v>134</v>
      </c>
      <c r="AD215" s="96" t="s">
        <v>135</v>
      </c>
      <c r="AE215" s="96"/>
      <c r="AF215" s="96" t="s">
        <v>65</v>
      </c>
      <c r="AG215" s="97" t="s">
        <v>78</v>
      </c>
      <c r="AH215" s="97" t="s">
        <v>140</v>
      </c>
      <c r="AI215" s="97" t="s">
        <v>137</v>
      </c>
      <c r="AJ215" s="97" t="s">
        <v>77</v>
      </c>
      <c r="AK215" s="97" t="s">
        <v>74</v>
      </c>
      <c r="AL215" s="97" t="s">
        <v>139</v>
      </c>
      <c r="AM215" s="97" t="s">
        <v>141</v>
      </c>
      <c r="AN215" s="97" t="s">
        <v>138</v>
      </c>
      <c r="AO215" s="98" t="str">
        <f ca="1">VLOOKUP(AG215,'TACC Competition'!$Z:$AA,2,0)</f>
        <v>Cote d'Ivoire</v>
      </c>
      <c r="AP215" s="98" t="str">
        <f ca="1">VLOOKUP(AH215,'TACC Competition'!$Z:$AA,2,0)</f>
        <v>Egypt</v>
      </c>
      <c r="AQ215" s="98" t="str">
        <f ca="1">VLOOKUP(AI215,'TACC Competition'!$Z:$AA,2,0)</f>
        <v>Algeria</v>
      </c>
      <c r="AR215" s="98" t="str">
        <f ca="1">VLOOKUP(AJ215,'TACC Competition'!$Z:$AA,2,0)</f>
        <v>Scotland</v>
      </c>
      <c r="AS215" s="98" t="str">
        <f ca="1">VLOOKUP(AK215,'TACC Competition'!$Z:$AA,2,0)</f>
        <v>Czechia</v>
      </c>
      <c r="AT215" s="98" t="str">
        <f ca="1">VLOOKUP(AL215,'TACC Competition'!$Z:$AA,2,0)</f>
        <v>Saudi Arabia</v>
      </c>
      <c r="AU215" s="98" t="str">
        <f ca="1">VLOOKUP(AM215,'TACC Competition'!$Z:$AA,2,0)</f>
        <v>Panama</v>
      </c>
      <c r="AV215" s="98" t="str">
        <f ca="1">VLOOKUP(AN215,'TACC Competition'!$Z:$AA,2,0)</f>
        <v>Norway</v>
      </c>
    </row>
    <row r="216" spans="19:48" x14ac:dyDescent="0.15">
      <c r="S216" s="43" t="str">
        <f t="shared" si="15"/>
        <v>ACEGHIJK</v>
      </c>
      <c r="T216" s="93">
        <v>214</v>
      </c>
      <c r="U216" s="96" t="s">
        <v>69</v>
      </c>
      <c r="V216" s="96"/>
      <c r="W216" s="96" t="s">
        <v>71</v>
      </c>
      <c r="X216" s="96"/>
      <c r="Y216" s="96" t="s">
        <v>72</v>
      </c>
      <c r="Z216" s="96"/>
      <c r="AA216" s="96" t="s">
        <v>106</v>
      </c>
      <c r="AB216" s="96" t="s">
        <v>133</v>
      </c>
      <c r="AC216" s="96" t="s">
        <v>134</v>
      </c>
      <c r="AD216" s="96" t="s">
        <v>135</v>
      </c>
      <c r="AE216" s="96" t="s">
        <v>136</v>
      </c>
      <c r="AF216" s="96"/>
      <c r="AG216" s="97" t="s">
        <v>78</v>
      </c>
      <c r="AH216" s="97" t="s">
        <v>140</v>
      </c>
      <c r="AI216" s="97" t="s">
        <v>137</v>
      </c>
      <c r="AJ216" s="97" t="s">
        <v>77</v>
      </c>
      <c r="AK216" s="97" t="s">
        <v>74</v>
      </c>
      <c r="AL216" s="97" t="s">
        <v>139</v>
      </c>
      <c r="AM216" s="97" t="s">
        <v>138</v>
      </c>
      <c r="AN216" s="97" t="s">
        <v>142</v>
      </c>
      <c r="AO216" s="98" t="str">
        <f ca="1">VLOOKUP(AG216,'TACC Competition'!$Z:$AA,2,0)</f>
        <v>Cote d'Ivoire</v>
      </c>
      <c r="AP216" s="98" t="str">
        <f ca="1">VLOOKUP(AH216,'TACC Competition'!$Z:$AA,2,0)</f>
        <v>Egypt</v>
      </c>
      <c r="AQ216" s="98" t="str">
        <f ca="1">VLOOKUP(AI216,'TACC Competition'!$Z:$AA,2,0)</f>
        <v>Algeria</v>
      </c>
      <c r="AR216" s="98" t="str">
        <f ca="1">VLOOKUP(AJ216,'TACC Competition'!$Z:$AA,2,0)</f>
        <v>Scotland</v>
      </c>
      <c r="AS216" s="98" t="str">
        <f ca="1">VLOOKUP(AK216,'TACC Competition'!$Z:$AA,2,0)</f>
        <v>Czechia</v>
      </c>
      <c r="AT216" s="98" t="str">
        <f ca="1">VLOOKUP(AL216,'TACC Competition'!$Z:$AA,2,0)</f>
        <v>Saudi Arabia</v>
      </c>
      <c r="AU216" s="98" t="str">
        <f ca="1">VLOOKUP(AM216,'TACC Competition'!$Z:$AA,2,0)</f>
        <v>Norway</v>
      </c>
      <c r="AV216" s="98" t="str">
        <f ca="1">VLOOKUP(AN216,'TACC Competition'!$Z:$AA,2,0)</f>
        <v>Uzbekistan</v>
      </c>
    </row>
    <row r="217" spans="19:48" x14ac:dyDescent="0.15">
      <c r="S217" s="43" t="str">
        <f t="shared" si="15"/>
        <v>ACEFIJKL</v>
      </c>
      <c r="T217" s="93">
        <v>215</v>
      </c>
      <c r="U217" s="96" t="s">
        <v>69</v>
      </c>
      <c r="V217" s="96"/>
      <c r="W217" s="96" t="s">
        <v>71</v>
      </c>
      <c r="X217" s="96"/>
      <c r="Y217" s="96" t="s">
        <v>72</v>
      </c>
      <c r="Z217" s="96" t="s">
        <v>73</v>
      </c>
      <c r="AA217" s="96"/>
      <c r="AB217" s="96"/>
      <c r="AC217" s="96" t="s">
        <v>134</v>
      </c>
      <c r="AD217" s="96" t="s">
        <v>135</v>
      </c>
      <c r="AE217" s="96" t="s">
        <v>136</v>
      </c>
      <c r="AF217" s="96" t="s">
        <v>65</v>
      </c>
      <c r="AG217" s="97" t="s">
        <v>78</v>
      </c>
      <c r="AH217" s="97" t="s">
        <v>137</v>
      </c>
      <c r="AI217" s="97" t="s">
        <v>138</v>
      </c>
      <c r="AJ217" s="97" t="s">
        <v>77</v>
      </c>
      <c r="AK217" s="97" t="s">
        <v>74</v>
      </c>
      <c r="AL217" s="97" t="s">
        <v>79</v>
      </c>
      <c r="AM217" s="97" t="s">
        <v>141</v>
      </c>
      <c r="AN217" s="97" t="s">
        <v>142</v>
      </c>
      <c r="AO217" s="98" t="str">
        <f ca="1">VLOOKUP(AG217,'TACC Competition'!$Z:$AA,2,0)</f>
        <v>Cote d'Ivoire</v>
      </c>
      <c r="AP217" s="98" t="str">
        <f ca="1">VLOOKUP(AH217,'TACC Competition'!$Z:$AA,2,0)</f>
        <v>Algeria</v>
      </c>
      <c r="AQ217" s="98" t="str">
        <f ca="1">VLOOKUP(AI217,'TACC Competition'!$Z:$AA,2,0)</f>
        <v>Norway</v>
      </c>
      <c r="AR217" s="98" t="str">
        <f ca="1">VLOOKUP(AJ217,'TACC Competition'!$Z:$AA,2,0)</f>
        <v>Scotland</v>
      </c>
      <c r="AS217" s="98" t="str">
        <f ca="1">VLOOKUP(AK217,'TACC Competition'!$Z:$AA,2,0)</f>
        <v>Czechia</v>
      </c>
      <c r="AT217" s="98" t="str">
        <f ca="1">VLOOKUP(AL217,'TACC Competition'!$Z:$AA,2,0)</f>
        <v>Sweden</v>
      </c>
      <c r="AU217" s="98" t="str">
        <f ca="1">VLOOKUP(AM217,'TACC Competition'!$Z:$AA,2,0)</f>
        <v>Panama</v>
      </c>
      <c r="AV217" s="98" t="str">
        <f ca="1">VLOOKUP(AN217,'TACC Competition'!$Z:$AA,2,0)</f>
        <v>Uzbekistan</v>
      </c>
    </row>
    <row r="218" spans="19:48" x14ac:dyDescent="0.15">
      <c r="S218" s="43" t="str">
        <f t="shared" si="15"/>
        <v>ACEFHJKL</v>
      </c>
      <c r="T218" s="93">
        <v>216</v>
      </c>
      <c r="U218" s="96" t="s">
        <v>69</v>
      </c>
      <c r="V218" s="96"/>
      <c r="W218" s="96" t="s">
        <v>71</v>
      </c>
      <c r="X218" s="96"/>
      <c r="Y218" s="96" t="s">
        <v>72</v>
      </c>
      <c r="Z218" s="96" t="s">
        <v>73</v>
      </c>
      <c r="AA218" s="96"/>
      <c r="AB218" s="96" t="s">
        <v>133</v>
      </c>
      <c r="AC218" s="96"/>
      <c r="AD218" s="96" t="s">
        <v>135</v>
      </c>
      <c r="AE218" s="96" t="s">
        <v>136</v>
      </c>
      <c r="AF218" s="96" t="s">
        <v>65</v>
      </c>
      <c r="AG218" s="97" t="s">
        <v>139</v>
      </c>
      <c r="AH218" s="97" t="s">
        <v>137</v>
      </c>
      <c r="AI218" s="97" t="s">
        <v>78</v>
      </c>
      <c r="AJ218" s="97" t="s">
        <v>77</v>
      </c>
      <c r="AK218" s="97" t="s">
        <v>74</v>
      </c>
      <c r="AL218" s="97" t="s">
        <v>79</v>
      </c>
      <c r="AM218" s="97" t="s">
        <v>141</v>
      </c>
      <c r="AN218" s="97" t="s">
        <v>142</v>
      </c>
      <c r="AO218" s="98" t="str">
        <f ca="1">VLOOKUP(AG218,'TACC Competition'!$Z:$AA,2,0)</f>
        <v>Saudi Arabia</v>
      </c>
      <c r="AP218" s="98" t="str">
        <f ca="1">VLOOKUP(AH218,'TACC Competition'!$Z:$AA,2,0)</f>
        <v>Algeria</v>
      </c>
      <c r="AQ218" s="98" t="str">
        <f ca="1">VLOOKUP(AI218,'TACC Competition'!$Z:$AA,2,0)</f>
        <v>Cote d'Ivoire</v>
      </c>
      <c r="AR218" s="98" t="str">
        <f ca="1">VLOOKUP(AJ218,'TACC Competition'!$Z:$AA,2,0)</f>
        <v>Scotland</v>
      </c>
      <c r="AS218" s="98" t="str">
        <f ca="1">VLOOKUP(AK218,'TACC Competition'!$Z:$AA,2,0)</f>
        <v>Czechia</v>
      </c>
      <c r="AT218" s="98" t="str">
        <f ca="1">VLOOKUP(AL218,'TACC Competition'!$Z:$AA,2,0)</f>
        <v>Sweden</v>
      </c>
      <c r="AU218" s="98" t="str">
        <f ca="1">VLOOKUP(AM218,'TACC Competition'!$Z:$AA,2,0)</f>
        <v>Panama</v>
      </c>
      <c r="AV218" s="98" t="str">
        <f ca="1">VLOOKUP(AN218,'TACC Competition'!$Z:$AA,2,0)</f>
        <v>Uzbekistan</v>
      </c>
    </row>
    <row r="219" spans="19:48" x14ac:dyDescent="0.15">
      <c r="S219" s="43" t="str">
        <f t="shared" si="15"/>
        <v>ACEFHIKL</v>
      </c>
      <c r="T219" s="93">
        <v>217</v>
      </c>
      <c r="U219" s="96" t="s">
        <v>69</v>
      </c>
      <c r="V219" s="96"/>
      <c r="W219" s="96" t="s">
        <v>71</v>
      </c>
      <c r="X219" s="96"/>
      <c r="Y219" s="96" t="s">
        <v>72</v>
      </c>
      <c r="Z219" s="96" t="s">
        <v>73</v>
      </c>
      <c r="AA219" s="96"/>
      <c r="AB219" s="96" t="s">
        <v>133</v>
      </c>
      <c r="AC219" s="96" t="s">
        <v>134</v>
      </c>
      <c r="AD219" s="96"/>
      <c r="AE219" s="96" t="s">
        <v>136</v>
      </c>
      <c r="AF219" s="96" t="s">
        <v>65</v>
      </c>
      <c r="AG219" s="97" t="s">
        <v>139</v>
      </c>
      <c r="AH219" s="97" t="s">
        <v>78</v>
      </c>
      <c r="AI219" s="97" t="s">
        <v>138</v>
      </c>
      <c r="AJ219" s="97" t="s">
        <v>77</v>
      </c>
      <c r="AK219" s="97" t="s">
        <v>74</v>
      </c>
      <c r="AL219" s="97" t="s">
        <v>79</v>
      </c>
      <c r="AM219" s="97" t="s">
        <v>141</v>
      </c>
      <c r="AN219" s="97" t="s">
        <v>142</v>
      </c>
      <c r="AO219" s="98" t="str">
        <f ca="1">VLOOKUP(AG219,'TACC Competition'!$Z:$AA,2,0)</f>
        <v>Saudi Arabia</v>
      </c>
      <c r="AP219" s="98" t="str">
        <f ca="1">VLOOKUP(AH219,'TACC Competition'!$Z:$AA,2,0)</f>
        <v>Cote d'Ivoire</v>
      </c>
      <c r="AQ219" s="98" t="str">
        <f ca="1">VLOOKUP(AI219,'TACC Competition'!$Z:$AA,2,0)</f>
        <v>Norway</v>
      </c>
      <c r="AR219" s="98" t="str">
        <f ca="1">VLOOKUP(AJ219,'TACC Competition'!$Z:$AA,2,0)</f>
        <v>Scotland</v>
      </c>
      <c r="AS219" s="98" t="str">
        <f ca="1">VLOOKUP(AK219,'TACC Competition'!$Z:$AA,2,0)</f>
        <v>Czechia</v>
      </c>
      <c r="AT219" s="98" t="str">
        <f ca="1">VLOOKUP(AL219,'TACC Competition'!$Z:$AA,2,0)</f>
        <v>Sweden</v>
      </c>
      <c r="AU219" s="98" t="str">
        <f ca="1">VLOOKUP(AM219,'TACC Competition'!$Z:$AA,2,0)</f>
        <v>Panama</v>
      </c>
      <c r="AV219" s="98" t="str">
        <f ca="1">VLOOKUP(AN219,'TACC Competition'!$Z:$AA,2,0)</f>
        <v>Uzbekistan</v>
      </c>
    </row>
    <row r="220" spans="19:48" x14ac:dyDescent="0.15">
      <c r="S220" s="43" t="str">
        <f t="shared" si="15"/>
        <v>ACEFHIJL</v>
      </c>
      <c r="T220" s="93">
        <v>218</v>
      </c>
      <c r="U220" s="96" t="s">
        <v>69</v>
      </c>
      <c r="V220" s="96"/>
      <c r="W220" s="96" t="s">
        <v>71</v>
      </c>
      <c r="X220" s="96"/>
      <c r="Y220" s="96" t="s">
        <v>72</v>
      </c>
      <c r="Z220" s="96" t="s">
        <v>73</v>
      </c>
      <c r="AA220" s="96"/>
      <c r="AB220" s="96" t="s">
        <v>133</v>
      </c>
      <c r="AC220" s="96" t="s">
        <v>134</v>
      </c>
      <c r="AD220" s="96" t="s">
        <v>135</v>
      </c>
      <c r="AE220" s="96"/>
      <c r="AF220" s="96" t="s">
        <v>65</v>
      </c>
      <c r="AG220" s="97" t="s">
        <v>139</v>
      </c>
      <c r="AH220" s="97" t="s">
        <v>137</v>
      </c>
      <c r="AI220" s="97" t="s">
        <v>78</v>
      </c>
      <c r="AJ220" s="97" t="s">
        <v>77</v>
      </c>
      <c r="AK220" s="97" t="s">
        <v>74</v>
      </c>
      <c r="AL220" s="97" t="s">
        <v>79</v>
      </c>
      <c r="AM220" s="97" t="s">
        <v>141</v>
      </c>
      <c r="AN220" s="97" t="s">
        <v>138</v>
      </c>
      <c r="AO220" s="98" t="str">
        <f ca="1">VLOOKUP(AG220,'TACC Competition'!$Z:$AA,2,0)</f>
        <v>Saudi Arabia</v>
      </c>
      <c r="AP220" s="98" t="str">
        <f ca="1">VLOOKUP(AH220,'TACC Competition'!$Z:$AA,2,0)</f>
        <v>Algeria</v>
      </c>
      <c r="AQ220" s="98" t="str">
        <f ca="1">VLOOKUP(AI220,'TACC Competition'!$Z:$AA,2,0)</f>
        <v>Cote d'Ivoire</v>
      </c>
      <c r="AR220" s="98" t="str">
        <f ca="1">VLOOKUP(AJ220,'TACC Competition'!$Z:$AA,2,0)</f>
        <v>Scotland</v>
      </c>
      <c r="AS220" s="98" t="str">
        <f ca="1">VLOOKUP(AK220,'TACC Competition'!$Z:$AA,2,0)</f>
        <v>Czechia</v>
      </c>
      <c r="AT220" s="98" t="str">
        <f ca="1">VLOOKUP(AL220,'TACC Competition'!$Z:$AA,2,0)</f>
        <v>Sweden</v>
      </c>
      <c r="AU220" s="98" t="str">
        <f ca="1">VLOOKUP(AM220,'TACC Competition'!$Z:$AA,2,0)</f>
        <v>Panama</v>
      </c>
      <c r="AV220" s="98" t="str">
        <f ca="1">VLOOKUP(AN220,'TACC Competition'!$Z:$AA,2,0)</f>
        <v>Norway</v>
      </c>
    </row>
    <row r="221" spans="19:48" x14ac:dyDescent="0.15">
      <c r="S221" s="43" t="str">
        <f t="shared" si="15"/>
        <v>ACEFHIJK</v>
      </c>
      <c r="T221" s="93">
        <v>219</v>
      </c>
      <c r="U221" s="96" t="s">
        <v>69</v>
      </c>
      <c r="V221" s="96"/>
      <c r="W221" s="96" t="s">
        <v>71</v>
      </c>
      <c r="X221" s="96"/>
      <c r="Y221" s="96" t="s">
        <v>72</v>
      </c>
      <c r="Z221" s="96" t="s">
        <v>73</v>
      </c>
      <c r="AA221" s="96"/>
      <c r="AB221" s="96" t="s">
        <v>133</v>
      </c>
      <c r="AC221" s="96" t="s">
        <v>134</v>
      </c>
      <c r="AD221" s="96" t="s">
        <v>135</v>
      </c>
      <c r="AE221" s="96" t="s">
        <v>136</v>
      </c>
      <c r="AF221" s="96"/>
      <c r="AG221" s="97" t="s">
        <v>139</v>
      </c>
      <c r="AH221" s="97" t="s">
        <v>137</v>
      </c>
      <c r="AI221" s="97" t="s">
        <v>78</v>
      </c>
      <c r="AJ221" s="97" t="s">
        <v>77</v>
      </c>
      <c r="AK221" s="97" t="s">
        <v>74</v>
      </c>
      <c r="AL221" s="97" t="s">
        <v>79</v>
      </c>
      <c r="AM221" s="97" t="s">
        <v>138</v>
      </c>
      <c r="AN221" s="97" t="s">
        <v>142</v>
      </c>
      <c r="AO221" s="98" t="str">
        <f ca="1">VLOOKUP(AG221,'TACC Competition'!$Z:$AA,2,0)</f>
        <v>Saudi Arabia</v>
      </c>
      <c r="AP221" s="98" t="str">
        <f ca="1">VLOOKUP(AH221,'TACC Competition'!$Z:$AA,2,0)</f>
        <v>Algeria</v>
      </c>
      <c r="AQ221" s="98" t="str">
        <f ca="1">VLOOKUP(AI221,'TACC Competition'!$Z:$AA,2,0)</f>
        <v>Cote d'Ivoire</v>
      </c>
      <c r="AR221" s="98" t="str">
        <f ca="1">VLOOKUP(AJ221,'TACC Competition'!$Z:$AA,2,0)</f>
        <v>Scotland</v>
      </c>
      <c r="AS221" s="98" t="str">
        <f ca="1">VLOOKUP(AK221,'TACC Competition'!$Z:$AA,2,0)</f>
        <v>Czechia</v>
      </c>
      <c r="AT221" s="98" t="str">
        <f ca="1">VLOOKUP(AL221,'TACC Competition'!$Z:$AA,2,0)</f>
        <v>Sweden</v>
      </c>
      <c r="AU221" s="98" t="str">
        <f ca="1">VLOOKUP(AM221,'TACC Competition'!$Z:$AA,2,0)</f>
        <v>Norway</v>
      </c>
      <c r="AV221" s="98" t="str">
        <f ca="1">VLOOKUP(AN221,'TACC Competition'!$Z:$AA,2,0)</f>
        <v>Uzbekistan</v>
      </c>
    </row>
    <row r="222" spans="19:48" x14ac:dyDescent="0.15">
      <c r="S222" s="43" t="str">
        <f t="shared" si="15"/>
        <v>ACEFGJKL</v>
      </c>
      <c r="T222" s="93">
        <v>220</v>
      </c>
      <c r="U222" s="96" t="s">
        <v>69</v>
      </c>
      <c r="V222" s="96"/>
      <c r="W222" s="96" t="s">
        <v>71</v>
      </c>
      <c r="X222" s="96"/>
      <c r="Y222" s="96" t="s">
        <v>72</v>
      </c>
      <c r="Z222" s="96" t="s">
        <v>73</v>
      </c>
      <c r="AA222" s="96" t="s">
        <v>106</v>
      </c>
      <c r="AB222" s="96"/>
      <c r="AC222" s="96"/>
      <c r="AD222" s="96" t="s">
        <v>135</v>
      </c>
      <c r="AE222" s="96" t="s">
        <v>136</v>
      </c>
      <c r="AF222" s="96" t="s">
        <v>65</v>
      </c>
      <c r="AG222" s="97" t="s">
        <v>78</v>
      </c>
      <c r="AH222" s="97" t="s">
        <v>140</v>
      </c>
      <c r="AI222" s="97" t="s">
        <v>137</v>
      </c>
      <c r="AJ222" s="97" t="s">
        <v>77</v>
      </c>
      <c r="AK222" s="97" t="s">
        <v>74</v>
      </c>
      <c r="AL222" s="97" t="s">
        <v>79</v>
      </c>
      <c r="AM222" s="97" t="s">
        <v>141</v>
      </c>
      <c r="AN222" s="97" t="s">
        <v>142</v>
      </c>
      <c r="AO222" s="98" t="str">
        <f ca="1">VLOOKUP(AG222,'TACC Competition'!$Z:$AA,2,0)</f>
        <v>Cote d'Ivoire</v>
      </c>
      <c r="AP222" s="98" t="str">
        <f ca="1">VLOOKUP(AH222,'TACC Competition'!$Z:$AA,2,0)</f>
        <v>Egypt</v>
      </c>
      <c r="AQ222" s="98" t="str">
        <f ca="1">VLOOKUP(AI222,'TACC Competition'!$Z:$AA,2,0)</f>
        <v>Algeria</v>
      </c>
      <c r="AR222" s="98" t="str">
        <f ca="1">VLOOKUP(AJ222,'TACC Competition'!$Z:$AA,2,0)</f>
        <v>Scotland</v>
      </c>
      <c r="AS222" s="98" t="str">
        <f ca="1">VLOOKUP(AK222,'TACC Competition'!$Z:$AA,2,0)</f>
        <v>Czechia</v>
      </c>
      <c r="AT222" s="98" t="str">
        <f ca="1">VLOOKUP(AL222,'TACC Competition'!$Z:$AA,2,0)</f>
        <v>Sweden</v>
      </c>
      <c r="AU222" s="98" t="str">
        <f ca="1">VLOOKUP(AM222,'TACC Competition'!$Z:$AA,2,0)</f>
        <v>Panama</v>
      </c>
      <c r="AV222" s="98" t="str">
        <f ca="1">VLOOKUP(AN222,'TACC Competition'!$Z:$AA,2,0)</f>
        <v>Uzbekistan</v>
      </c>
    </row>
    <row r="223" spans="19:48" x14ac:dyDescent="0.15">
      <c r="S223" s="43" t="str">
        <f t="shared" si="15"/>
        <v>ACEFGIKL</v>
      </c>
      <c r="T223" s="93">
        <v>221</v>
      </c>
      <c r="U223" s="96" t="s">
        <v>69</v>
      </c>
      <c r="V223" s="96"/>
      <c r="W223" s="96" t="s">
        <v>71</v>
      </c>
      <c r="X223" s="96"/>
      <c r="Y223" s="96" t="s">
        <v>72</v>
      </c>
      <c r="Z223" s="96" t="s">
        <v>73</v>
      </c>
      <c r="AA223" s="96" t="s">
        <v>106</v>
      </c>
      <c r="AB223" s="96"/>
      <c r="AC223" s="96" t="s">
        <v>134</v>
      </c>
      <c r="AD223" s="96"/>
      <c r="AE223" s="96" t="s">
        <v>136</v>
      </c>
      <c r="AF223" s="96" t="s">
        <v>65</v>
      </c>
      <c r="AG223" s="97" t="s">
        <v>78</v>
      </c>
      <c r="AH223" s="97" t="s">
        <v>140</v>
      </c>
      <c r="AI223" s="97" t="s">
        <v>138</v>
      </c>
      <c r="AJ223" s="97" t="s">
        <v>77</v>
      </c>
      <c r="AK223" s="97" t="s">
        <v>74</v>
      </c>
      <c r="AL223" s="97" t="s">
        <v>79</v>
      </c>
      <c r="AM223" s="97" t="s">
        <v>141</v>
      </c>
      <c r="AN223" s="97" t="s">
        <v>142</v>
      </c>
      <c r="AO223" s="98" t="str">
        <f ca="1">VLOOKUP(AG223,'TACC Competition'!$Z:$AA,2,0)</f>
        <v>Cote d'Ivoire</v>
      </c>
      <c r="AP223" s="98" t="str">
        <f ca="1">VLOOKUP(AH223,'TACC Competition'!$Z:$AA,2,0)</f>
        <v>Egypt</v>
      </c>
      <c r="AQ223" s="98" t="str">
        <f ca="1">VLOOKUP(AI223,'TACC Competition'!$Z:$AA,2,0)</f>
        <v>Norway</v>
      </c>
      <c r="AR223" s="98" t="str">
        <f ca="1">VLOOKUP(AJ223,'TACC Competition'!$Z:$AA,2,0)</f>
        <v>Scotland</v>
      </c>
      <c r="AS223" s="98" t="str">
        <f ca="1">VLOOKUP(AK223,'TACC Competition'!$Z:$AA,2,0)</f>
        <v>Czechia</v>
      </c>
      <c r="AT223" s="98" t="str">
        <f ca="1">VLOOKUP(AL223,'TACC Competition'!$Z:$AA,2,0)</f>
        <v>Sweden</v>
      </c>
      <c r="AU223" s="98" t="str">
        <f ca="1">VLOOKUP(AM223,'TACC Competition'!$Z:$AA,2,0)</f>
        <v>Panama</v>
      </c>
      <c r="AV223" s="98" t="str">
        <f ca="1">VLOOKUP(AN223,'TACC Competition'!$Z:$AA,2,0)</f>
        <v>Uzbekistan</v>
      </c>
    </row>
    <row r="224" spans="19:48" x14ac:dyDescent="0.15">
      <c r="S224" s="43" t="str">
        <f t="shared" si="15"/>
        <v>ACEFGIJL</v>
      </c>
      <c r="T224" s="93">
        <v>222</v>
      </c>
      <c r="U224" s="96" t="s">
        <v>69</v>
      </c>
      <c r="V224" s="96"/>
      <c r="W224" s="96" t="s">
        <v>71</v>
      </c>
      <c r="X224" s="96"/>
      <c r="Y224" s="96" t="s">
        <v>72</v>
      </c>
      <c r="Z224" s="96" t="s">
        <v>73</v>
      </c>
      <c r="AA224" s="96" t="s">
        <v>106</v>
      </c>
      <c r="AB224" s="96"/>
      <c r="AC224" s="96" t="s">
        <v>134</v>
      </c>
      <c r="AD224" s="96" t="s">
        <v>135</v>
      </c>
      <c r="AE224" s="96"/>
      <c r="AF224" s="96" t="s">
        <v>65</v>
      </c>
      <c r="AG224" s="97" t="s">
        <v>78</v>
      </c>
      <c r="AH224" s="97" t="s">
        <v>140</v>
      </c>
      <c r="AI224" s="97" t="s">
        <v>137</v>
      </c>
      <c r="AJ224" s="97" t="s">
        <v>77</v>
      </c>
      <c r="AK224" s="97" t="s">
        <v>74</v>
      </c>
      <c r="AL224" s="97" t="s">
        <v>79</v>
      </c>
      <c r="AM224" s="97" t="s">
        <v>141</v>
      </c>
      <c r="AN224" s="97" t="s">
        <v>138</v>
      </c>
      <c r="AO224" s="98" t="str">
        <f ca="1">VLOOKUP(AG224,'TACC Competition'!$Z:$AA,2,0)</f>
        <v>Cote d'Ivoire</v>
      </c>
      <c r="AP224" s="98" t="str">
        <f ca="1">VLOOKUP(AH224,'TACC Competition'!$Z:$AA,2,0)</f>
        <v>Egypt</v>
      </c>
      <c r="AQ224" s="98" t="str">
        <f ca="1">VLOOKUP(AI224,'TACC Competition'!$Z:$AA,2,0)</f>
        <v>Algeria</v>
      </c>
      <c r="AR224" s="98" t="str">
        <f ca="1">VLOOKUP(AJ224,'TACC Competition'!$Z:$AA,2,0)</f>
        <v>Scotland</v>
      </c>
      <c r="AS224" s="98" t="str">
        <f ca="1">VLOOKUP(AK224,'TACC Competition'!$Z:$AA,2,0)</f>
        <v>Czechia</v>
      </c>
      <c r="AT224" s="98" t="str">
        <f ca="1">VLOOKUP(AL224,'TACC Competition'!$Z:$AA,2,0)</f>
        <v>Sweden</v>
      </c>
      <c r="AU224" s="98" t="str">
        <f ca="1">VLOOKUP(AM224,'TACC Competition'!$Z:$AA,2,0)</f>
        <v>Panama</v>
      </c>
      <c r="AV224" s="98" t="str">
        <f ca="1">VLOOKUP(AN224,'TACC Competition'!$Z:$AA,2,0)</f>
        <v>Norway</v>
      </c>
    </row>
    <row r="225" spans="19:48" x14ac:dyDescent="0.15">
      <c r="S225" s="43" t="str">
        <f t="shared" si="15"/>
        <v>ACEFGIJK</v>
      </c>
      <c r="T225" s="93">
        <v>223</v>
      </c>
      <c r="U225" s="96" t="s">
        <v>69</v>
      </c>
      <c r="V225" s="96"/>
      <c r="W225" s="96" t="s">
        <v>71</v>
      </c>
      <c r="X225" s="96"/>
      <c r="Y225" s="96" t="s">
        <v>72</v>
      </c>
      <c r="Z225" s="96" t="s">
        <v>73</v>
      </c>
      <c r="AA225" s="96" t="s">
        <v>106</v>
      </c>
      <c r="AB225" s="96"/>
      <c r="AC225" s="96" t="s">
        <v>134</v>
      </c>
      <c r="AD225" s="96" t="s">
        <v>135</v>
      </c>
      <c r="AE225" s="96" t="s">
        <v>136</v>
      </c>
      <c r="AF225" s="96"/>
      <c r="AG225" s="97" t="s">
        <v>78</v>
      </c>
      <c r="AH225" s="97" t="s">
        <v>140</v>
      </c>
      <c r="AI225" s="97" t="s">
        <v>137</v>
      </c>
      <c r="AJ225" s="97" t="s">
        <v>77</v>
      </c>
      <c r="AK225" s="97" t="s">
        <v>74</v>
      </c>
      <c r="AL225" s="97" t="s">
        <v>79</v>
      </c>
      <c r="AM225" s="97" t="s">
        <v>138</v>
      </c>
      <c r="AN225" s="97" t="s">
        <v>142</v>
      </c>
      <c r="AO225" s="98" t="str">
        <f ca="1">VLOOKUP(AG225,'TACC Competition'!$Z:$AA,2,0)</f>
        <v>Cote d'Ivoire</v>
      </c>
      <c r="AP225" s="98" t="str">
        <f ca="1">VLOOKUP(AH225,'TACC Competition'!$Z:$AA,2,0)</f>
        <v>Egypt</v>
      </c>
      <c r="AQ225" s="98" t="str">
        <f ca="1">VLOOKUP(AI225,'TACC Competition'!$Z:$AA,2,0)</f>
        <v>Algeria</v>
      </c>
      <c r="AR225" s="98" t="str">
        <f ca="1">VLOOKUP(AJ225,'TACC Competition'!$Z:$AA,2,0)</f>
        <v>Scotland</v>
      </c>
      <c r="AS225" s="98" t="str">
        <f ca="1">VLOOKUP(AK225,'TACC Competition'!$Z:$AA,2,0)</f>
        <v>Czechia</v>
      </c>
      <c r="AT225" s="98" t="str">
        <f ca="1">VLOOKUP(AL225,'TACC Competition'!$Z:$AA,2,0)</f>
        <v>Sweden</v>
      </c>
      <c r="AU225" s="98" t="str">
        <f ca="1">VLOOKUP(AM225,'TACC Competition'!$Z:$AA,2,0)</f>
        <v>Norway</v>
      </c>
      <c r="AV225" s="98" t="str">
        <f ca="1">VLOOKUP(AN225,'TACC Competition'!$Z:$AA,2,0)</f>
        <v>Uzbekistan</v>
      </c>
    </row>
    <row r="226" spans="19:48" x14ac:dyDescent="0.15">
      <c r="S226" s="43" t="str">
        <f t="shared" si="15"/>
        <v>ACEFGHKL</v>
      </c>
      <c r="T226" s="93">
        <v>224</v>
      </c>
      <c r="U226" s="96" t="s">
        <v>69</v>
      </c>
      <c r="V226" s="96"/>
      <c r="W226" s="96" t="s">
        <v>71</v>
      </c>
      <c r="X226" s="96"/>
      <c r="Y226" s="96" t="s">
        <v>72</v>
      </c>
      <c r="Z226" s="96" t="s">
        <v>73</v>
      </c>
      <c r="AA226" s="96" t="s">
        <v>106</v>
      </c>
      <c r="AB226" s="96" t="s">
        <v>133</v>
      </c>
      <c r="AC226" s="96"/>
      <c r="AD226" s="96"/>
      <c r="AE226" s="96" t="s">
        <v>136</v>
      </c>
      <c r="AF226" s="96" t="s">
        <v>65</v>
      </c>
      <c r="AG226" s="97" t="s">
        <v>139</v>
      </c>
      <c r="AH226" s="97" t="s">
        <v>140</v>
      </c>
      <c r="AI226" s="97" t="s">
        <v>78</v>
      </c>
      <c r="AJ226" s="97" t="s">
        <v>77</v>
      </c>
      <c r="AK226" s="97" t="s">
        <v>74</v>
      </c>
      <c r="AL226" s="97" t="s">
        <v>79</v>
      </c>
      <c r="AM226" s="97" t="s">
        <v>141</v>
      </c>
      <c r="AN226" s="97" t="s">
        <v>142</v>
      </c>
      <c r="AO226" s="98" t="str">
        <f ca="1">VLOOKUP(AG226,'TACC Competition'!$Z:$AA,2,0)</f>
        <v>Saudi Arabia</v>
      </c>
      <c r="AP226" s="98" t="str">
        <f ca="1">VLOOKUP(AH226,'TACC Competition'!$Z:$AA,2,0)</f>
        <v>Egypt</v>
      </c>
      <c r="AQ226" s="98" t="str">
        <f ca="1">VLOOKUP(AI226,'TACC Competition'!$Z:$AA,2,0)</f>
        <v>Cote d'Ivoire</v>
      </c>
      <c r="AR226" s="98" t="str">
        <f ca="1">VLOOKUP(AJ226,'TACC Competition'!$Z:$AA,2,0)</f>
        <v>Scotland</v>
      </c>
      <c r="AS226" s="98" t="str">
        <f ca="1">VLOOKUP(AK226,'TACC Competition'!$Z:$AA,2,0)</f>
        <v>Czechia</v>
      </c>
      <c r="AT226" s="98" t="str">
        <f ca="1">VLOOKUP(AL226,'TACC Competition'!$Z:$AA,2,0)</f>
        <v>Sweden</v>
      </c>
      <c r="AU226" s="98" t="str">
        <f ca="1">VLOOKUP(AM226,'TACC Competition'!$Z:$AA,2,0)</f>
        <v>Panama</v>
      </c>
      <c r="AV226" s="98" t="str">
        <f ca="1">VLOOKUP(AN226,'TACC Competition'!$Z:$AA,2,0)</f>
        <v>Uzbekistan</v>
      </c>
    </row>
    <row r="227" spans="19:48" x14ac:dyDescent="0.15">
      <c r="S227" s="43" t="str">
        <f t="shared" si="15"/>
        <v>ACEFGHJL</v>
      </c>
      <c r="T227" s="93">
        <v>225</v>
      </c>
      <c r="U227" s="96" t="s">
        <v>69</v>
      </c>
      <c r="V227" s="96"/>
      <c r="W227" s="96" t="s">
        <v>71</v>
      </c>
      <c r="X227" s="96"/>
      <c r="Y227" s="96" t="s">
        <v>72</v>
      </c>
      <c r="Z227" s="96" t="s">
        <v>73</v>
      </c>
      <c r="AA227" s="96" t="s">
        <v>106</v>
      </c>
      <c r="AB227" s="96" t="s">
        <v>133</v>
      </c>
      <c r="AC227" s="96"/>
      <c r="AD227" s="96" t="s">
        <v>135</v>
      </c>
      <c r="AE227" s="96"/>
      <c r="AF227" s="96" t="s">
        <v>65</v>
      </c>
      <c r="AG227" s="97" t="s">
        <v>139</v>
      </c>
      <c r="AH227" s="97" t="s">
        <v>140</v>
      </c>
      <c r="AI227" s="97" t="s">
        <v>137</v>
      </c>
      <c r="AJ227" s="97" t="s">
        <v>77</v>
      </c>
      <c r="AK227" s="97" t="s">
        <v>74</v>
      </c>
      <c r="AL227" s="97" t="s">
        <v>79</v>
      </c>
      <c r="AM227" s="97" t="s">
        <v>141</v>
      </c>
      <c r="AN227" s="97" t="s">
        <v>78</v>
      </c>
      <c r="AO227" s="98" t="str">
        <f ca="1">VLOOKUP(AG227,'TACC Competition'!$Z:$AA,2,0)</f>
        <v>Saudi Arabia</v>
      </c>
      <c r="AP227" s="98" t="str">
        <f ca="1">VLOOKUP(AH227,'TACC Competition'!$Z:$AA,2,0)</f>
        <v>Egypt</v>
      </c>
      <c r="AQ227" s="98" t="str">
        <f ca="1">VLOOKUP(AI227,'TACC Competition'!$Z:$AA,2,0)</f>
        <v>Algeria</v>
      </c>
      <c r="AR227" s="98" t="str">
        <f ca="1">VLOOKUP(AJ227,'TACC Competition'!$Z:$AA,2,0)</f>
        <v>Scotland</v>
      </c>
      <c r="AS227" s="98" t="str">
        <f ca="1">VLOOKUP(AK227,'TACC Competition'!$Z:$AA,2,0)</f>
        <v>Czechia</v>
      </c>
      <c r="AT227" s="98" t="str">
        <f ca="1">VLOOKUP(AL227,'TACC Competition'!$Z:$AA,2,0)</f>
        <v>Sweden</v>
      </c>
      <c r="AU227" s="98" t="str">
        <f ca="1">VLOOKUP(AM227,'TACC Competition'!$Z:$AA,2,0)</f>
        <v>Panama</v>
      </c>
      <c r="AV227" s="98" t="str">
        <f ca="1">VLOOKUP(AN227,'TACC Competition'!$Z:$AA,2,0)</f>
        <v>Cote d'Ivoire</v>
      </c>
    </row>
    <row r="228" spans="19:48" x14ac:dyDescent="0.15">
      <c r="S228" s="43" t="str">
        <f t="shared" si="15"/>
        <v>ACEFGHJK</v>
      </c>
      <c r="T228" s="93">
        <v>226</v>
      </c>
      <c r="U228" s="96" t="s">
        <v>69</v>
      </c>
      <c r="V228" s="96"/>
      <c r="W228" s="96" t="s">
        <v>71</v>
      </c>
      <c r="X228" s="96"/>
      <c r="Y228" s="96" t="s">
        <v>72</v>
      </c>
      <c r="Z228" s="96" t="s">
        <v>73</v>
      </c>
      <c r="AA228" s="96" t="s">
        <v>106</v>
      </c>
      <c r="AB228" s="96" t="s">
        <v>133</v>
      </c>
      <c r="AC228" s="96"/>
      <c r="AD228" s="96" t="s">
        <v>135</v>
      </c>
      <c r="AE228" s="96" t="s">
        <v>136</v>
      </c>
      <c r="AF228" s="96"/>
      <c r="AG228" s="97" t="s">
        <v>139</v>
      </c>
      <c r="AH228" s="97" t="s">
        <v>140</v>
      </c>
      <c r="AI228" s="97" t="s">
        <v>137</v>
      </c>
      <c r="AJ228" s="97" t="s">
        <v>77</v>
      </c>
      <c r="AK228" s="97" t="s">
        <v>74</v>
      </c>
      <c r="AL228" s="97" t="s">
        <v>79</v>
      </c>
      <c r="AM228" s="97" t="s">
        <v>78</v>
      </c>
      <c r="AN228" s="97" t="s">
        <v>142</v>
      </c>
      <c r="AO228" s="98" t="str">
        <f ca="1">VLOOKUP(AG228,'TACC Competition'!$Z:$AA,2,0)</f>
        <v>Saudi Arabia</v>
      </c>
      <c r="AP228" s="98" t="str">
        <f ca="1">VLOOKUP(AH228,'TACC Competition'!$Z:$AA,2,0)</f>
        <v>Egypt</v>
      </c>
      <c r="AQ228" s="98" t="str">
        <f ca="1">VLOOKUP(AI228,'TACC Competition'!$Z:$AA,2,0)</f>
        <v>Algeria</v>
      </c>
      <c r="AR228" s="98" t="str">
        <f ca="1">VLOOKUP(AJ228,'TACC Competition'!$Z:$AA,2,0)</f>
        <v>Scotland</v>
      </c>
      <c r="AS228" s="98" t="str">
        <f ca="1">VLOOKUP(AK228,'TACC Competition'!$Z:$AA,2,0)</f>
        <v>Czechia</v>
      </c>
      <c r="AT228" s="98" t="str">
        <f ca="1">VLOOKUP(AL228,'TACC Competition'!$Z:$AA,2,0)</f>
        <v>Sweden</v>
      </c>
      <c r="AU228" s="98" t="str">
        <f ca="1">VLOOKUP(AM228,'TACC Competition'!$Z:$AA,2,0)</f>
        <v>Cote d'Ivoire</v>
      </c>
      <c r="AV228" s="98" t="str">
        <f ca="1">VLOOKUP(AN228,'TACC Competition'!$Z:$AA,2,0)</f>
        <v>Uzbekistan</v>
      </c>
    </row>
    <row r="229" spans="19:48" x14ac:dyDescent="0.15">
      <c r="S229" s="43" t="str">
        <f t="shared" si="15"/>
        <v>ACEFGHIL</v>
      </c>
      <c r="T229" s="93">
        <v>227</v>
      </c>
      <c r="U229" s="96" t="s">
        <v>69</v>
      </c>
      <c r="V229" s="96"/>
      <c r="W229" s="96" t="s">
        <v>71</v>
      </c>
      <c r="X229" s="96"/>
      <c r="Y229" s="96" t="s">
        <v>72</v>
      </c>
      <c r="Z229" s="96" t="s">
        <v>73</v>
      </c>
      <c r="AA229" s="96" t="s">
        <v>106</v>
      </c>
      <c r="AB229" s="96" t="s">
        <v>133</v>
      </c>
      <c r="AC229" s="96" t="s">
        <v>134</v>
      </c>
      <c r="AD229" s="96"/>
      <c r="AE229" s="96"/>
      <c r="AF229" s="96" t="s">
        <v>65</v>
      </c>
      <c r="AG229" s="97" t="s">
        <v>139</v>
      </c>
      <c r="AH229" s="97" t="s">
        <v>140</v>
      </c>
      <c r="AI229" s="97" t="s">
        <v>78</v>
      </c>
      <c r="AJ229" s="97" t="s">
        <v>77</v>
      </c>
      <c r="AK229" s="97" t="s">
        <v>74</v>
      </c>
      <c r="AL229" s="97" t="s">
        <v>79</v>
      </c>
      <c r="AM229" s="97" t="s">
        <v>141</v>
      </c>
      <c r="AN229" s="97" t="s">
        <v>138</v>
      </c>
      <c r="AO229" s="98" t="str">
        <f ca="1">VLOOKUP(AG229,'TACC Competition'!$Z:$AA,2,0)</f>
        <v>Saudi Arabia</v>
      </c>
      <c r="AP229" s="98" t="str">
        <f ca="1">VLOOKUP(AH229,'TACC Competition'!$Z:$AA,2,0)</f>
        <v>Egypt</v>
      </c>
      <c r="AQ229" s="98" t="str">
        <f ca="1">VLOOKUP(AI229,'TACC Competition'!$Z:$AA,2,0)</f>
        <v>Cote d'Ivoire</v>
      </c>
      <c r="AR229" s="98" t="str">
        <f ca="1">VLOOKUP(AJ229,'TACC Competition'!$Z:$AA,2,0)</f>
        <v>Scotland</v>
      </c>
      <c r="AS229" s="98" t="str">
        <f ca="1">VLOOKUP(AK229,'TACC Competition'!$Z:$AA,2,0)</f>
        <v>Czechia</v>
      </c>
      <c r="AT229" s="98" t="str">
        <f ca="1">VLOOKUP(AL229,'TACC Competition'!$Z:$AA,2,0)</f>
        <v>Sweden</v>
      </c>
      <c r="AU229" s="98" t="str">
        <f ca="1">VLOOKUP(AM229,'TACC Competition'!$Z:$AA,2,0)</f>
        <v>Panama</v>
      </c>
      <c r="AV229" s="98" t="str">
        <f ca="1">VLOOKUP(AN229,'TACC Competition'!$Z:$AA,2,0)</f>
        <v>Norway</v>
      </c>
    </row>
    <row r="230" spans="19:48" x14ac:dyDescent="0.15">
      <c r="S230" s="43" t="str">
        <f t="shared" si="15"/>
        <v>ACEFGHIK</v>
      </c>
      <c r="T230" s="93">
        <v>228</v>
      </c>
      <c r="U230" s="96" t="s">
        <v>69</v>
      </c>
      <c r="V230" s="96"/>
      <c r="W230" s="96" t="s">
        <v>71</v>
      </c>
      <c r="X230" s="96"/>
      <c r="Y230" s="96" t="s">
        <v>72</v>
      </c>
      <c r="Z230" s="96" t="s">
        <v>73</v>
      </c>
      <c r="AA230" s="96" t="s">
        <v>106</v>
      </c>
      <c r="AB230" s="96" t="s">
        <v>133</v>
      </c>
      <c r="AC230" s="96" t="s">
        <v>134</v>
      </c>
      <c r="AD230" s="96"/>
      <c r="AE230" s="96" t="s">
        <v>136</v>
      </c>
      <c r="AF230" s="96"/>
      <c r="AG230" s="97" t="s">
        <v>139</v>
      </c>
      <c r="AH230" s="97" t="s">
        <v>140</v>
      </c>
      <c r="AI230" s="97" t="s">
        <v>78</v>
      </c>
      <c r="AJ230" s="97" t="s">
        <v>77</v>
      </c>
      <c r="AK230" s="97" t="s">
        <v>74</v>
      </c>
      <c r="AL230" s="97" t="s">
        <v>79</v>
      </c>
      <c r="AM230" s="97" t="s">
        <v>138</v>
      </c>
      <c r="AN230" s="97" t="s">
        <v>142</v>
      </c>
      <c r="AO230" s="98" t="str">
        <f ca="1">VLOOKUP(AG230,'TACC Competition'!$Z:$AA,2,0)</f>
        <v>Saudi Arabia</v>
      </c>
      <c r="AP230" s="98" t="str">
        <f ca="1">VLOOKUP(AH230,'TACC Competition'!$Z:$AA,2,0)</f>
        <v>Egypt</v>
      </c>
      <c r="AQ230" s="98" t="str">
        <f ca="1">VLOOKUP(AI230,'TACC Competition'!$Z:$AA,2,0)</f>
        <v>Cote d'Ivoire</v>
      </c>
      <c r="AR230" s="98" t="str">
        <f ca="1">VLOOKUP(AJ230,'TACC Competition'!$Z:$AA,2,0)</f>
        <v>Scotland</v>
      </c>
      <c r="AS230" s="98" t="str">
        <f ca="1">VLOOKUP(AK230,'TACC Competition'!$Z:$AA,2,0)</f>
        <v>Czechia</v>
      </c>
      <c r="AT230" s="98" t="str">
        <f ca="1">VLOOKUP(AL230,'TACC Competition'!$Z:$AA,2,0)</f>
        <v>Sweden</v>
      </c>
      <c r="AU230" s="98" t="str">
        <f ca="1">VLOOKUP(AM230,'TACC Competition'!$Z:$AA,2,0)</f>
        <v>Norway</v>
      </c>
      <c r="AV230" s="98" t="str">
        <f ca="1">VLOOKUP(AN230,'TACC Competition'!$Z:$AA,2,0)</f>
        <v>Uzbekistan</v>
      </c>
    </row>
    <row r="231" spans="19:48" x14ac:dyDescent="0.15">
      <c r="S231" s="43" t="str">
        <f t="shared" si="15"/>
        <v>ACEFGHIJ</v>
      </c>
      <c r="T231" s="93">
        <v>229</v>
      </c>
      <c r="U231" s="96" t="s">
        <v>69</v>
      </c>
      <c r="V231" s="96"/>
      <c r="W231" s="96" t="s">
        <v>71</v>
      </c>
      <c r="X231" s="96"/>
      <c r="Y231" s="96" t="s">
        <v>72</v>
      </c>
      <c r="Z231" s="96" t="s">
        <v>73</v>
      </c>
      <c r="AA231" s="96" t="s">
        <v>106</v>
      </c>
      <c r="AB231" s="96" t="s">
        <v>133</v>
      </c>
      <c r="AC231" s="96" t="s">
        <v>134</v>
      </c>
      <c r="AD231" s="96" t="s">
        <v>135</v>
      </c>
      <c r="AE231" s="96"/>
      <c r="AF231" s="96"/>
      <c r="AG231" s="97" t="s">
        <v>139</v>
      </c>
      <c r="AH231" s="97" t="s">
        <v>140</v>
      </c>
      <c r="AI231" s="97" t="s">
        <v>137</v>
      </c>
      <c r="AJ231" s="97" t="s">
        <v>77</v>
      </c>
      <c r="AK231" s="97" t="s">
        <v>74</v>
      </c>
      <c r="AL231" s="97" t="s">
        <v>79</v>
      </c>
      <c r="AM231" s="97" t="s">
        <v>78</v>
      </c>
      <c r="AN231" s="97" t="s">
        <v>138</v>
      </c>
      <c r="AO231" s="98" t="str">
        <f ca="1">VLOOKUP(AG231,'TACC Competition'!$Z:$AA,2,0)</f>
        <v>Saudi Arabia</v>
      </c>
      <c r="AP231" s="98" t="str">
        <f ca="1">VLOOKUP(AH231,'TACC Competition'!$Z:$AA,2,0)</f>
        <v>Egypt</v>
      </c>
      <c r="AQ231" s="98" t="str">
        <f ca="1">VLOOKUP(AI231,'TACC Competition'!$Z:$AA,2,0)</f>
        <v>Algeria</v>
      </c>
      <c r="AR231" s="98" t="str">
        <f ca="1">VLOOKUP(AJ231,'TACC Competition'!$Z:$AA,2,0)</f>
        <v>Scotland</v>
      </c>
      <c r="AS231" s="98" t="str">
        <f ca="1">VLOOKUP(AK231,'TACC Competition'!$Z:$AA,2,0)</f>
        <v>Czechia</v>
      </c>
      <c r="AT231" s="98" t="str">
        <f ca="1">VLOOKUP(AL231,'TACC Competition'!$Z:$AA,2,0)</f>
        <v>Sweden</v>
      </c>
      <c r="AU231" s="98" t="str">
        <f ca="1">VLOOKUP(AM231,'TACC Competition'!$Z:$AA,2,0)</f>
        <v>Cote d'Ivoire</v>
      </c>
      <c r="AV231" s="98" t="str">
        <f ca="1">VLOOKUP(AN231,'TACC Competition'!$Z:$AA,2,0)</f>
        <v>Norway</v>
      </c>
    </row>
    <row r="232" spans="19:48" x14ac:dyDescent="0.15">
      <c r="S232" s="43" t="str">
        <f t="shared" si="15"/>
        <v>ACDHIJKL</v>
      </c>
      <c r="T232" s="93">
        <v>230</v>
      </c>
      <c r="U232" s="96" t="s">
        <v>69</v>
      </c>
      <c r="V232" s="96"/>
      <c r="W232" s="96" t="s">
        <v>71</v>
      </c>
      <c r="X232" s="96" t="s">
        <v>64</v>
      </c>
      <c r="Y232" s="96"/>
      <c r="Z232" s="96"/>
      <c r="AA232" s="96"/>
      <c r="AB232" s="96" t="s">
        <v>133</v>
      </c>
      <c r="AC232" s="96" t="s">
        <v>134</v>
      </c>
      <c r="AD232" s="96" t="s">
        <v>135</v>
      </c>
      <c r="AE232" s="96" t="s">
        <v>136</v>
      </c>
      <c r="AF232" s="96" t="s">
        <v>65</v>
      </c>
      <c r="AG232" s="97" t="s">
        <v>139</v>
      </c>
      <c r="AH232" s="97" t="s">
        <v>137</v>
      </c>
      <c r="AI232" s="97" t="s">
        <v>138</v>
      </c>
      <c r="AJ232" s="97" t="s">
        <v>77</v>
      </c>
      <c r="AK232" s="97" t="s">
        <v>74</v>
      </c>
      <c r="AL232" s="97" t="s">
        <v>75</v>
      </c>
      <c r="AM232" s="97" t="s">
        <v>141</v>
      </c>
      <c r="AN232" s="97" t="s">
        <v>142</v>
      </c>
      <c r="AO232" s="98" t="str">
        <f ca="1">VLOOKUP(AG232,'TACC Competition'!$Z:$AA,2,0)</f>
        <v>Saudi Arabia</v>
      </c>
      <c r="AP232" s="98" t="str">
        <f ca="1">VLOOKUP(AH232,'TACC Competition'!$Z:$AA,2,0)</f>
        <v>Algeria</v>
      </c>
      <c r="AQ232" s="98" t="str">
        <f ca="1">VLOOKUP(AI232,'TACC Competition'!$Z:$AA,2,0)</f>
        <v>Norway</v>
      </c>
      <c r="AR232" s="98" t="str">
        <f ca="1">VLOOKUP(AJ232,'TACC Competition'!$Z:$AA,2,0)</f>
        <v>Scotland</v>
      </c>
      <c r="AS232" s="98" t="str">
        <f ca="1">VLOOKUP(AK232,'TACC Competition'!$Z:$AA,2,0)</f>
        <v>Czechia</v>
      </c>
      <c r="AT232" s="98" t="str">
        <f ca="1">VLOOKUP(AL232,'TACC Competition'!$Z:$AA,2,0)</f>
        <v>Turkiye</v>
      </c>
      <c r="AU232" s="98" t="str">
        <f ca="1">VLOOKUP(AM232,'TACC Competition'!$Z:$AA,2,0)</f>
        <v>Panama</v>
      </c>
      <c r="AV232" s="98" t="str">
        <f ca="1">VLOOKUP(AN232,'TACC Competition'!$Z:$AA,2,0)</f>
        <v>Uzbekistan</v>
      </c>
    </row>
    <row r="233" spans="19:48" x14ac:dyDescent="0.15">
      <c r="S233" s="43" t="str">
        <f t="shared" si="15"/>
        <v>ACDGIJKL</v>
      </c>
      <c r="T233" s="93">
        <v>231</v>
      </c>
      <c r="U233" s="96" t="s">
        <v>69</v>
      </c>
      <c r="V233" s="96"/>
      <c r="W233" s="96" t="s">
        <v>71</v>
      </c>
      <c r="X233" s="96" t="s">
        <v>64</v>
      </c>
      <c r="Y233" s="96"/>
      <c r="Z233" s="96"/>
      <c r="AA233" s="96" t="s">
        <v>106</v>
      </c>
      <c r="AB233" s="96"/>
      <c r="AC233" s="96" t="s">
        <v>134</v>
      </c>
      <c r="AD233" s="96" t="s">
        <v>135</v>
      </c>
      <c r="AE233" s="96" t="s">
        <v>136</v>
      </c>
      <c r="AF233" s="96" t="s">
        <v>65</v>
      </c>
      <c r="AG233" s="97" t="s">
        <v>138</v>
      </c>
      <c r="AH233" s="97" t="s">
        <v>140</v>
      </c>
      <c r="AI233" s="97" t="s">
        <v>137</v>
      </c>
      <c r="AJ233" s="97" t="s">
        <v>77</v>
      </c>
      <c r="AK233" s="97" t="s">
        <v>74</v>
      </c>
      <c r="AL233" s="97" t="s">
        <v>75</v>
      </c>
      <c r="AM233" s="97" t="s">
        <v>141</v>
      </c>
      <c r="AN233" s="97" t="s">
        <v>142</v>
      </c>
      <c r="AO233" s="98" t="str">
        <f ca="1">VLOOKUP(AG233,'TACC Competition'!$Z:$AA,2,0)</f>
        <v>Norway</v>
      </c>
      <c r="AP233" s="98" t="str">
        <f ca="1">VLOOKUP(AH233,'TACC Competition'!$Z:$AA,2,0)</f>
        <v>Egypt</v>
      </c>
      <c r="AQ233" s="98" t="str">
        <f ca="1">VLOOKUP(AI233,'TACC Competition'!$Z:$AA,2,0)</f>
        <v>Algeria</v>
      </c>
      <c r="AR233" s="98" t="str">
        <f ca="1">VLOOKUP(AJ233,'TACC Competition'!$Z:$AA,2,0)</f>
        <v>Scotland</v>
      </c>
      <c r="AS233" s="98" t="str">
        <f ca="1">VLOOKUP(AK233,'TACC Competition'!$Z:$AA,2,0)</f>
        <v>Czechia</v>
      </c>
      <c r="AT233" s="98" t="str">
        <f ca="1">VLOOKUP(AL233,'TACC Competition'!$Z:$AA,2,0)</f>
        <v>Turkiye</v>
      </c>
      <c r="AU233" s="98" t="str">
        <f ca="1">VLOOKUP(AM233,'TACC Competition'!$Z:$AA,2,0)</f>
        <v>Panama</v>
      </c>
      <c r="AV233" s="98" t="str">
        <f ca="1">VLOOKUP(AN233,'TACC Competition'!$Z:$AA,2,0)</f>
        <v>Uzbekistan</v>
      </c>
    </row>
    <row r="234" spans="19:48" x14ac:dyDescent="0.15">
      <c r="S234" s="43" t="str">
        <f t="shared" si="15"/>
        <v>ACDGHJKL</v>
      </c>
      <c r="T234" s="93">
        <v>232</v>
      </c>
      <c r="U234" s="96" t="s">
        <v>69</v>
      </c>
      <c r="V234" s="96"/>
      <c r="W234" s="96" t="s">
        <v>71</v>
      </c>
      <c r="X234" s="96" t="s">
        <v>64</v>
      </c>
      <c r="Y234" s="96"/>
      <c r="Z234" s="96"/>
      <c r="AA234" s="96" t="s">
        <v>106</v>
      </c>
      <c r="AB234" s="96" t="s">
        <v>133</v>
      </c>
      <c r="AC234" s="96"/>
      <c r="AD234" s="96" t="s">
        <v>135</v>
      </c>
      <c r="AE234" s="96" t="s">
        <v>136</v>
      </c>
      <c r="AF234" s="96" t="s">
        <v>65</v>
      </c>
      <c r="AG234" s="97" t="s">
        <v>139</v>
      </c>
      <c r="AH234" s="97" t="s">
        <v>140</v>
      </c>
      <c r="AI234" s="97" t="s">
        <v>137</v>
      </c>
      <c r="AJ234" s="97" t="s">
        <v>77</v>
      </c>
      <c r="AK234" s="97" t="s">
        <v>74</v>
      </c>
      <c r="AL234" s="97" t="s">
        <v>75</v>
      </c>
      <c r="AM234" s="97" t="s">
        <v>141</v>
      </c>
      <c r="AN234" s="97" t="s">
        <v>142</v>
      </c>
      <c r="AO234" s="98" t="str">
        <f ca="1">VLOOKUP(AG234,'TACC Competition'!$Z:$AA,2,0)</f>
        <v>Saudi Arabia</v>
      </c>
      <c r="AP234" s="98" t="str">
        <f ca="1">VLOOKUP(AH234,'TACC Competition'!$Z:$AA,2,0)</f>
        <v>Egypt</v>
      </c>
      <c r="AQ234" s="98" t="str">
        <f ca="1">VLOOKUP(AI234,'TACC Competition'!$Z:$AA,2,0)</f>
        <v>Algeria</v>
      </c>
      <c r="AR234" s="98" t="str">
        <f ca="1">VLOOKUP(AJ234,'TACC Competition'!$Z:$AA,2,0)</f>
        <v>Scotland</v>
      </c>
      <c r="AS234" s="98" t="str">
        <f ca="1">VLOOKUP(AK234,'TACC Competition'!$Z:$AA,2,0)</f>
        <v>Czechia</v>
      </c>
      <c r="AT234" s="98" t="str">
        <f ca="1">VLOOKUP(AL234,'TACC Competition'!$Z:$AA,2,0)</f>
        <v>Turkiye</v>
      </c>
      <c r="AU234" s="98" t="str">
        <f ca="1">VLOOKUP(AM234,'TACC Competition'!$Z:$AA,2,0)</f>
        <v>Panama</v>
      </c>
      <c r="AV234" s="98" t="str">
        <f ca="1">VLOOKUP(AN234,'TACC Competition'!$Z:$AA,2,0)</f>
        <v>Uzbekistan</v>
      </c>
    </row>
    <row r="235" spans="19:48" x14ac:dyDescent="0.15">
      <c r="S235" s="43" t="str">
        <f t="shared" si="15"/>
        <v>ACDGHIKL</v>
      </c>
      <c r="T235" s="93">
        <v>233</v>
      </c>
      <c r="U235" s="96" t="s">
        <v>69</v>
      </c>
      <c r="V235" s="96"/>
      <c r="W235" s="96" t="s">
        <v>71</v>
      </c>
      <c r="X235" s="96" t="s">
        <v>64</v>
      </c>
      <c r="Y235" s="96"/>
      <c r="Z235" s="96"/>
      <c r="AA235" s="96" t="s">
        <v>106</v>
      </c>
      <c r="AB235" s="96" t="s">
        <v>133</v>
      </c>
      <c r="AC235" s="96" t="s">
        <v>134</v>
      </c>
      <c r="AD235" s="96"/>
      <c r="AE235" s="96" t="s">
        <v>136</v>
      </c>
      <c r="AF235" s="96" t="s">
        <v>65</v>
      </c>
      <c r="AG235" s="97" t="s">
        <v>139</v>
      </c>
      <c r="AH235" s="97" t="s">
        <v>140</v>
      </c>
      <c r="AI235" s="97" t="s">
        <v>138</v>
      </c>
      <c r="AJ235" s="97" t="s">
        <v>77</v>
      </c>
      <c r="AK235" s="97" t="s">
        <v>74</v>
      </c>
      <c r="AL235" s="97" t="s">
        <v>75</v>
      </c>
      <c r="AM235" s="97" t="s">
        <v>141</v>
      </c>
      <c r="AN235" s="97" t="s">
        <v>142</v>
      </c>
      <c r="AO235" s="98" t="str">
        <f ca="1">VLOOKUP(AG235,'TACC Competition'!$Z:$AA,2,0)</f>
        <v>Saudi Arabia</v>
      </c>
      <c r="AP235" s="98" t="str">
        <f ca="1">VLOOKUP(AH235,'TACC Competition'!$Z:$AA,2,0)</f>
        <v>Egypt</v>
      </c>
      <c r="AQ235" s="98" t="str">
        <f ca="1">VLOOKUP(AI235,'TACC Competition'!$Z:$AA,2,0)</f>
        <v>Norway</v>
      </c>
      <c r="AR235" s="98" t="str">
        <f ca="1">VLOOKUP(AJ235,'TACC Competition'!$Z:$AA,2,0)</f>
        <v>Scotland</v>
      </c>
      <c r="AS235" s="98" t="str">
        <f ca="1">VLOOKUP(AK235,'TACC Competition'!$Z:$AA,2,0)</f>
        <v>Czechia</v>
      </c>
      <c r="AT235" s="98" t="str">
        <f ca="1">VLOOKUP(AL235,'TACC Competition'!$Z:$AA,2,0)</f>
        <v>Turkiye</v>
      </c>
      <c r="AU235" s="98" t="str">
        <f ca="1">VLOOKUP(AM235,'TACC Competition'!$Z:$AA,2,0)</f>
        <v>Panama</v>
      </c>
      <c r="AV235" s="98" t="str">
        <f ca="1">VLOOKUP(AN235,'TACC Competition'!$Z:$AA,2,0)</f>
        <v>Uzbekistan</v>
      </c>
    </row>
    <row r="236" spans="19:48" x14ac:dyDescent="0.15">
      <c r="S236" s="43" t="str">
        <f t="shared" si="15"/>
        <v>ACDGHIJL</v>
      </c>
      <c r="T236" s="93">
        <v>234</v>
      </c>
      <c r="U236" s="96" t="s">
        <v>69</v>
      </c>
      <c r="V236" s="96"/>
      <c r="W236" s="96" t="s">
        <v>71</v>
      </c>
      <c r="X236" s="96" t="s">
        <v>64</v>
      </c>
      <c r="Y236" s="96"/>
      <c r="Z236" s="96"/>
      <c r="AA236" s="96" t="s">
        <v>106</v>
      </c>
      <c r="AB236" s="96" t="s">
        <v>133</v>
      </c>
      <c r="AC236" s="96" t="s">
        <v>134</v>
      </c>
      <c r="AD236" s="96" t="s">
        <v>135</v>
      </c>
      <c r="AE236" s="96"/>
      <c r="AF236" s="96" t="s">
        <v>65</v>
      </c>
      <c r="AG236" s="97" t="s">
        <v>139</v>
      </c>
      <c r="AH236" s="97" t="s">
        <v>140</v>
      </c>
      <c r="AI236" s="97" t="s">
        <v>137</v>
      </c>
      <c r="AJ236" s="97" t="s">
        <v>77</v>
      </c>
      <c r="AK236" s="97" t="s">
        <v>74</v>
      </c>
      <c r="AL236" s="97" t="s">
        <v>75</v>
      </c>
      <c r="AM236" s="97" t="s">
        <v>141</v>
      </c>
      <c r="AN236" s="97" t="s">
        <v>138</v>
      </c>
      <c r="AO236" s="98" t="str">
        <f ca="1">VLOOKUP(AG236,'TACC Competition'!$Z:$AA,2,0)</f>
        <v>Saudi Arabia</v>
      </c>
      <c r="AP236" s="98" t="str">
        <f ca="1">VLOOKUP(AH236,'TACC Competition'!$Z:$AA,2,0)</f>
        <v>Egypt</v>
      </c>
      <c r="AQ236" s="98" t="str">
        <f ca="1">VLOOKUP(AI236,'TACC Competition'!$Z:$AA,2,0)</f>
        <v>Algeria</v>
      </c>
      <c r="AR236" s="98" t="str">
        <f ca="1">VLOOKUP(AJ236,'TACC Competition'!$Z:$AA,2,0)</f>
        <v>Scotland</v>
      </c>
      <c r="AS236" s="98" t="str">
        <f ca="1">VLOOKUP(AK236,'TACC Competition'!$Z:$AA,2,0)</f>
        <v>Czechia</v>
      </c>
      <c r="AT236" s="98" t="str">
        <f ca="1">VLOOKUP(AL236,'TACC Competition'!$Z:$AA,2,0)</f>
        <v>Turkiye</v>
      </c>
      <c r="AU236" s="98" t="str">
        <f ca="1">VLOOKUP(AM236,'TACC Competition'!$Z:$AA,2,0)</f>
        <v>Panama</v>
      </c>
      <c r="AV236" s="98" t="str">
        <f ca="1">VLOOKUP(AN236,'TACC Competition'!$Z:$AA,2,0)</f>
        <v>Norway</v>
      </c>
    </row>
    <row r="237" spans="19:48" x14ac:dyDescent="0.15">
      <c r="S237" s="43" t="str">
        <f t="shared" si="15"/>
        <v>ACDGHIJK</v>
      </c>
      <c r="T237" s="93">
        <v>235</v>
      </c>
      <c r="U237" s="96" t="s">
        <v>69</v>
      </c>
      <c r="V237" s="96"/>
      <c r="W237" s="96" t="s">
        <v>71</v>
      </c>
      <c r="X237" s="96" t="s">
        <v>64</v>
      </c>
      <c r="Y237" s="96"/>
      <c r="Z237" s="96"/>
      <c r="AA237" s="96" t="s">
        <v>106</v>
      </c>
      <c r="AB237" s="96" t="s">
        <v>133</v>
      </c>
      <c r="AC237" s="96" t="s">
        <v>134</v>
      </c>
      <c r="AD237" s="96" t="s">
        <v>135</v>
      </c>
      <c r="AE237" s="96" t="s">
        <v>136</v>
      </c>
      <c r="AF237" s="96"/>
      <c r="AG237" s="97" t="s">
        <v>139</v>
      </c>
      <c r="AH237" s="97" t="s">
        <v>140</v>
      </c>
      <c r="AI237" s="97" t="s">
        <v>137</v>
      </c>
      <c r="AJ237" s="97" t="s">
        <v>77</v>
      </c>
      <c r="AK237" s="97" t="s">
        <v>74</v>
      </c>
      <c r="AL237" s="97" t="s">
        <v>75</v>
      </c>
      <c r="AM237" s="97" t="s">
        <v>138</v>
      </c>
      <c r="AN237" s="97" t="s">
        <v>142</v>
      </c>
      <c r="AO237" s="98" t="str">
        <f ca="1">VLOOKUP(AG237,'TACC Competition'!$Z:$AA,2,0)</f>
        <v>Saudi Arabia</v>
      </c>
      <c r="AP237" s="98" t="str">
        <f ca="1">VLOOKUP(AH237,'TACC Competition'!$Z:$AA,2,0)</f>
        <v>Egypt</v>
      </c>
      <c r="AQ237" s="98" t="str">
        <f ca="1">VLOOKUP(AI237,'TACC Competition'!$Z:$AA,2,0)</f>
        <v>Algeria</v>
      </c>
      <c r="AR237" s="98" t="str">
        <f ca="1">VLOOKUP(AJ237,'TACC Competition'!$Z:$AA,2,0)</f>
        <v>Scotland</v>
      </c>
      <c r="AS237" s="98" t="str">
        <f ca="1">VLOOKUP(AK237,'TACC Competition'!$Z:$AA,2,0)</f>
        <v>Czechia</v>
      </c>
      <c r="AT237" s="98" t="str">
        <f ca="1">VLOOKUP(AL237,'TACC Competition'!$Z:$AA,2,0)</f>
        <v>Turkiye</v>
      </c>
      <c r="AU237" s="98" t="str">
        <f ca="1">VLOOKUP(AM237,'TACC Competition'!$Z:$AA,2,0)</f>
        <v>Norway</v>
      </c>
      <c r="AV237" s="98" t="str">
        <f ca="1">VLOOKUP(AN237,'TACC Competition'!$Z:$AA,2,0)</f>
        <v>Uzbekistan</v>
      </c>
    </row>
    <row r="238" spans="19:48" x14ac:dyDescent="0.15">
      <c r="S238" s="43" t="str">
        <f t="shared" si="15"/>
        <v>ACDFIJKL</v>
      </c>
      <c r="T238" s="93">
        <v>236</v>
      </c>
      <c r="U238" s="96" t="s">
        <v>69</v>
      </c>
      <c r="V238" s="96"/>
      <c r="W238" s="96" t="s">
        <v>71</v>
      </c>
      <c r="X238" s="96" t="s">
        <v>64</v>
      </c>
      <c r="Y238" s="96"/>
      <c r="Z238" s="96" t="s">
        <v>73</v>
      </c>
      <c r="AA238" s="96"/>
      <c r="AB238" s="96"/>
      <c r="AC238" s="96" t="s">
        <v>134</v>
      </c>
      <c r="AD238" s="96" t="s">
        <v>135</v>
      </c>
      <c r="AE238" s="96" t="s">
        <v>136</v>
      </c>
      <c r="AF238" s="96" t="s">
        <v>65</v>
      </c>
      <c r="AG238" s="97" t="s">
        <v>77</v>
      </c>
      <c r="AH238" s="97" t="s">
        <v>137</v>
      </c>
      <c r="AI238" s="97" t="s">
        <v>138</v>
      </c>
      <c r="AJ238" s="97" t="s">
        <v>75</v>
      </c>
      <c r="AK238" s="97" t="s">
        <v>74</v>
      </c>
      <c r="AL238" s="97" t="s">
        <v>79</v>
      </c>
      <c r="AM238" s="97" t="s">
        <v>141</v>
      </c>
      <c r="AN238" s="97" t="s">
        <v>142</v>
      </c>
      <c r="AO238" s="98" t="str">
        <f ca="1">VLOOKUP(AG238,'TACC Competition'!$Z:$AA,2,0)</f>
        <v>Scotland</v>
      </c>
      <c r="AP238" s="98" t="str">
        <f ca="1">VLOOKUP(AH238,'TACC Competition'!$Z:$AA,2,0)</f>
        <v>Algeria</v>
      </c>
      <c r="AQ238" s="98" t="str">
        <f ca="1">VLOOKUP(AI238,'TACC Competition'!$Z:$AA,2,0)</f>
        <v>Norway</v>
      </c>
      <c r="AR238" s="98" t="str">
        <f ca="1">VLOOKUP(AJ238,'TACC Competition'!$Z:$AA,2,0)</f>
        <v>Turkiye</v>
      </c>
      <c r="AS238" s="98" t="str">
        <f ca="1">VLOOKUP(AK238,'TACC Competition'!$Z:$AA,2,0)</f>
        <v>Czechia</v>
      </c>
      <c r="AT238" s="98" t="str">
        <f ca="1">VLOOKUP(AL238,'TACC Competition'!$Z:$AA,2,0)</f>
        <v>Sweden</v>
      </c>
      <c r="AU238" s="98" t="str">
        <f ca="1">VLOOKUP(AM238,'TACC Competition'!$Z:$AA,2,0)</f>
        <v>Panama</v>
      </c>
      <c r="AV238" s="98" t="str">
        <f ca="1">VLOOKUP(AN238,'TACC Competition'!$Z:$AA,2,0)</f>
        <v>Uzbekistan</v>
      </c>
    </row>
    <row r="239" spans="19:48" x14ac:dyDescent="0.15">
      <c r="S239" s="43" t="str">
        <f t="shared" si="15"/>
        <v>ACDFHJKL</v>
      </c>
      <c r="T239" s="93">
        <v>237</v>
      </c>
      <c r="U239" s="96" t="s">
        <v>69</v>
      </c>
      <c r="V239" s="96"/>
      <c r="W239" s="96" t="s">
        <v>71</v>
      </c>
      <c r="X239" s="96" t="s">
        <v>64</v>
      </c>
      <c r="Y239" s="96"/>
      <c r="Z239" s="96" t="s">
        <v>73</v>
      </c>
      <c r="AA239" s="96"/>
      <c r="AB239" s="96" t="s">
        <v>133</v>
      </c>
      <c r="AC239" s="96"/>
      <c r="AD239" s="96" t="s">
        <v>135</v>
      </c>
      <c r="AE239" s="96" t="s">
        <v>136</v>
      </c>
      <c r="AF239" s="96" t="s">
        <v>65</v>
      </c>
      <c r="AG239" s="97" t="s">
        <v>139</v>
      </c>
      <c r="AH239" s="97" t="s">
        <v>137</v>
      </c>
      <c r="AI239" s="97" t="s">
        <v>79</v>
      </c>
      <c r="AJ239" s="97" t="s">
        <v>77</v>
      </c>
      <c r="AK239" s="97" t="s">
        <v>74</v>
      </c>
      <c r="AL239" s="97" t="s">
        <v>75</v>
      </c>
      <c r="AM239" s="97" t="s">
        <v>141</v>
      </c>
      <c r="AN239" s="97" t="s">
        <v>142</v>
      </c>
      <c r="AO239" s="98" t="str">
        <f ca="1">VLOOKUP(AG239,'TACC Competition'!$Z:$AA,2,0)</f>
        <v>Saudi Arabia</v>
      </c>
      <c r="AP239" s="98" t="str">
        <f ca="1">VLOOKUP(AH239,'TACC Competition'!$Z:$AA,2,0)</f>
        <v>Algeria</v>
      </c>
      <c r="AQ239" s="98" t="str">
        <f ca="1">VLOOKUP(AI239,'TACC Competition'!$Z:$AA,2,0)</f>
        <v>Sweden</v>
      </c>
      <c r="AR239" s="98" t="str">
        <f ca="1">VLOOKUP(AJ239,'TACC Competition'!$Z:$AA,2,0)</f>
        <v>Scotland</v>
      </c>
      <c r="AS239" s="98" t="str">
        <f ca="1">VLOOKUP(AK239,'TACC Competition'!$Z:$AA,2,0)</f>
        <v>Czechia</v>
      </c>
      <c r="AT239" s="98" t="str">
        <f ca="1">VLOOKUP(AL239,'TACC Competition'!$Z:$AA,2,0)</f>
        <v>Turkiye</v>
      </c>
      <c r="AU239" s="98" t="str">
        <f ca="1">VLOOKUP(AM239,'TACC Competition'!$Z:$AA,2,0)</f>
        <v>Panama</v>
      </c>
      <c r="AV239" s="98" t="str">
        <f ca="1">VLOOKUP(AN239,'TACC Competition'!$Z:$AA,2,0)</f>
        <v>Uzbekistan</v>
      </c>
    </row>
    <row r="240" spans="19:48" x14ac:dyDescent="0.15">
      <c r="S240" s="43" t="str">
        <f t="shared" si="15"/>
        <v>ACDFHIKL</v>
      </c>
      <c r="T240" s="93">
        <v>238</v>
      </c>
      <c r="U240" s="96" t="s">
        <v>69</v>
      </c>
      <c r="V240" s="96"/>
      <c r="W240" s="96" t="s">
        <v>71</v>
      </c>
      <c r="X240" s="96" t="s">
        <v>64</v>
      </c>
      <c r="Y240" s="96"/>
      <c r="Z240" s="96" t="s">
        <v>73</v>
      </c>
      <c r="AA240" s="96"/>
      <c r="AB240" s="96" t="s">
        <v>133</v>
      </c>
      <c r="AC240" s="96" t="s">
        <v>134</v>
      </c>
      <c r="AD240" s="96"/>
      <c r="AE240" s="96" t="s">
        <v>136</v>
      </c>
      <c r="AF240" s="96" t="s">
        <v>65</v>
      </c>
      <c r="AG240" s="97" t="s">
        <v>139</v>
      </c>
      <c r="AH240" s="97" t="s">
        <v>79</v>
      </c>
      <c r="AI240" s="97" t="s">
        <v>138</v>
      </c>
      <c r="AJ240" s="97" t="s">
        <v>77</v>
      </c>
      <c r="AK240" s="97" t="s">
        <v>74</v>
      </c>
      <c r="AL240" s="97" t="s">
        <v>75</v>
      </c>
      <c r="AM240" s="97" t="s">
        <v>141</v>
      </c>
      <c r="AN240" s="97" t="s">
        <v>142</v>
      </c>
      <c r="AO240" s="98" t="str">
        <f ca="1">VLOOKUP(AG240,'TACC Competition'!$Z:$AA,2,0)</f>
        <v>Saudi Arabia</v>
      </c>
      <c r="AP240" s="98" t="str">
        <f ca="1">VLOOKUP(AH240,'TACC Competition'!$Z:$AA,2,0)</f>
        <v>Sweden</v>
      </c>
      <c r="AQ240" s="98" t="str">
        <f ca="1">VLOOKUP(AI240,'TACC Competition'!$Z:$AA,2,0)</f>
        <v>Norway</v>
      </c>
      <c r="AR240" s="98" t="str">
        <f ca="1">VLOOKUP(AJ240,'TACC Competition'!$Z:$AA,2,0)</f>
        <v>Scotland</v>
      </c>
      <c r="AS240" s="98" t="str">
        <f ca="1">VLOOKUP(AK240,'TACC Competition'!$Z:$AA,2,0)</f>
        <v>Czechia</v>
      </c>
      <c r="AT240" s="98" t="str">
        <f ca="1">VLOOKUP(AL240,'TACC Competition'!$Z:$AA,2,0)</f>
        <v>Turkiye</v>
      </c>
      <c r="AU240" s="98" t="str">
        <f ca="1">VLOOKUP(AM240,'TACC Competition'!$Z:$AA,2,0)</f>
        <v>Panama</v>
      </c>
      <c r="AV240" s="98" t="str">
        <f ca="1">VLOOKUP(AN240,'TACC Competition'!$Z:$AA,2,0)</f>
        <v>Uzbekistan</v>
      </c>
    </row>
    <row r="241" spans="19:48" x14ac:dyDescent="0.15">
      <c r="S241" s="43" t="str">
        <f t="shared" si="15"/>
        <v>ACDFHIJL</v>
      </c>
      <c r="T241" s="93">
        <v>239</v>
      </c>
      <c r="U241" s="96" t="s">
        <v>69</v>
      </c>
      <c r="V241" s="96"/>
      <c r="W241" s="96" t="s">
        <v>71</v>
      </c>
      <c r="X241" s="96" t="s">
        <v>64</v>
      </c>
      <c r="Y241" s="96"/>
      <c r="Z241" s="96" t="s">
        <v>73</v>
      </c>
      <c r="AA241" s="96"/>
      <c r="AB241" s="96" t="s">
        <v>133</v>
      </c>
      <c r="AC241" s="96" t="s">
        <v>134</v>
      </c>
      <c r="AD241" s="96" t="s">
        <v>135</v>
      </c>
      <c r="AE241" s="96"/>
      <c r="AF241" s="96" t="s">
        <v>65</v>
      </c>
      <c r="AG241" s="97" t="s">
        <v>139</v>
      </c>
      <c r="AH241" s="97" t="s">
        <v>137</v>
      </c>
      <c r="AI241" s="97" t="s">
        <v>79</v>
      </c>
      <c r="AJ241" s="97" t="s">
        <v>77</v>
      </c>
      <c r="AK241" s="97" t="s">
        <v>74</v>
      </c>
      <c r="AL241" s="97" t="s">
        <v>75</v>
      </c>
      <c r="AM241" s="97" t="s">
        <v>141</v>
      </c>
      <c r="AN241" s="97" t="s">
        <v>138</v>
      </c>
      <c r="AO241" s="98" t="str">
        <f ca="1">VLOOKUP(AG241,'TACC Competition'!$Z:$AA,2,0)</f>
        <v>Saudi Arabia</v>
      </c>
      <c r="AP241" s="98" t="str">
        <f ca="1">VLOOKUP(AH241,'TACC Competition'!$Z:$AA,2,0)</f>
        <v>Algeria</v>
      </c>
      <c r="AQ241" s="98" t="str">
        <f ca="1">VLOOKUP(AI241,'TACC Competition'!$Z:$AA,2,0)</f>
        <v>Sweden</v>
      </c>
      <c r="AR241" s="98" t="str">
        <f ca="1">VLOOKUP(AJ241,'TACC Competition'!$Z:$AA,2,0)</f>
        <v>Scotland</v>
      </c>
      <c r="AS241" s="98" t="str">
        <f ca="1">VLOOKUP(AK241,'TACC Competition'!$Z:$AA,2,0)</f>
        <v>Czechia</v>
      </c>
      <c r="AT241" s="98" t="str">
        <f ca="1">VLOOKUP(AL241,'TACC Competition'!$Z:$AA,2,0)</f>
        <v>Turkiye</v>
      </c>
      <c r="AU241" s="98" t="str">
        <f ca="1">VLOOKUP(AM241,'TACC Competition'!$Z:$AA,2,0)</f>
        <v>Panama</v>
      </c>
      <c r="AV241" s="98" t="str">
        <f ca="1">VLOOKUP(AN241,'TACC Competition'!$Z:$AA,2,0)</f>
        <v>Norway</v>
      </c>
    </row>
    <row r="242" spans="19:48" x14ac:dyDescent="0.15">
      <c r="S242" s="43" t="str">
        <f t="shared" si="15"/>
        <v>ACDFHIJK</v>
      </c>
      <c r="T242" s="93">
        <v>240</v>
      </c>
      <c r="U242" s="96" t="s">
        <v>69</v>
      </c>
      <c r="V242" s="96"/>
      <c r="W242" s="96" t="s">
        <v>71</v>
      </c>
      <c r="X242" s="96" t="s">
        <v>64</v>
      </c>
      <c r="Y242" s="96"/>
      <c r="Z242" s="96" t="s">
        <v>73</v>
      </c>
      <c r="AA242" s="96"/>
      <c r="AB242" s="96" t="s">
        <v>133</v>
      </c>
      <c r="AC242" s="96" t="s">
        <v>134</v>
      </c>
      <c r="AD242" s="96" t="s">
        <v>135</v>
      </c>
      <c r="AE242" s="96" t="s">
        <v>136</v>
      </c>
      <c r="AF242" s="96"/>
      <c r="AG242" s="97" t="s">
        <v>139</v>
      </c>
      <c r="AH242" s="97" t="s">
        <v>137</v>
      </c>
      <c r="AI242" s="97" t="s">
        <v>79</v>
      </c>
      <c r="AJ242" s="97" t="s">
        <v>77</v>
      </c>
      <c r="AK242" s="97" t="s">
        <v>74</v>
      </c>
      <c r="AL242" s="97" t="s">
        <v>75</v>
      </c>
      <c r="AM242" s="97" t="s">
        <v>138</v>
      </c>
      <c r="AN242" s="97" t="s">
        <v>142</v>
      </c>
      <c r="AO242" s="98" t="str">
        <f ca="1">VLOOKUP(AG242,'TACC Competition'!$Z:$AA,2,0)</f>
        <v>Saudi Arabia</v>
      </c>
      <c r="AP242" s="98" t="str">
        <f ca="1">VLOOKUP(AH242,'TACC Competition'!$Z:$AA,2,0)</f>
        <v>Algeria</v>
      </c>
      <c r="AQ242" s="98" t="str">
        <f ca="1">VLOOKUP(AI242,'TACC Competition'!$Z:$AA,2,0)</f>
        <v>Sweden</v>
      </c>
      <c r="AR242" s="98" t="str">
        <f ca="1">VLOOKUP(AJ242,'TACC Competition'!$Z:$AA,2,0)</f>
        <v>Scotland</v>
      </c>
      <c r="AS242" s="98" t="str">
        <f ca="1">VLOOKUP(AK242,'TACC Competition'!$Z:$AA,2,0)</f>
        <v>Czechia</v>
      </c>
      <c r="AT242" s="98" t="str">
        <f ca="1">VLOOKUP(AL242,'TACC Competition'!$Z:$AA,2,0)</f>
        <v>Turkiye</v>
      </c>
      <c r="AU242" s="98" t="str">
        <f ca="1">VLOOKUP(AM242,'TACC Competition'!$Z:$AA,2,0)</f>
        <v>Norway</v>
      </c>
      <c r="AV242" s="98" t="str">
        <f ca="1">VLOOKUP(AN242,'TACC Competition'!$Z:$AA,2,0)</f>
        <v>Uzbekistan</v>
      </c>
    </row>
    <row r="243" spans="19:48" x14ac:dyDescent="0.15">
      <c r="S243" s="43" t="str">
        <f t="shared" si="15"/>
        <v>ACDFGJKL</v>
      </c>
      <c r="T243" s="93">
        <v>241</v>
      </c>
      <c r="U243" s="96" t="s">
        <v>69</v>
      </c>
      <c r="V243" s="96"/>
      <c r="W243" s="96" t="s">
        <v>71</v>
      </c>
      <c r="X243" s="96" t="s">
        <v>64</v>
      </c>
      <c r="Y243" s="96"/>
      <c r="Z243" s="96" t="s">
        <v>73</v>
      </c>
      <c r="AA243" s="96" t="s">
        <v>106</v>
      </c>
      <c r="AB243" s="96"/>
      <c r="AC243" s="96"/>
      <c r="AD243" s="96" t="s">
        <v>135</v>
      </c>
      <c r="AE243" s="96" t="s">
        <v>136</v>
      </c>
      <c r="AF243" s="96" t="s">
        <v>65</v>
      </c>
      <c r="AG243" s="97" t="s">
        <v>77</v>
      </c>
      <c r="AH243" s="97" t="s">
        <v>140</v>
      </c>
      <c r="AI243" s="97" t="s">
        <v>137</v>
      </c>
      <c r="AJ243" s="97" t="s">
        <v>75</v>
      </c>
      <c r="AK243" s="97" t="s">
        <v>74</v>
      </c>
      <c r="AL243" s="97" t="s">
        <v>79</v>
      </c>
      <c r="AM243" s="97" t="s">
        <v>141</v>
      </c>
      <c r="AN243" s="97" t="s">
        <v>142</v>
      </c>
      <c r="AO243" s="98" t="str">
        <f ca="1">VLOOKUP(AG243,'TACC Competition'!$Z:$AA,2,0)</f>
        <v>Scotland</v>
      </c>
      <c r="AP243" s="98" t="str">
        <f ca="1">VLOOKUP(AH243,'TACC Competition'!$Z:$AA,2,0)</f>
        <v>Egypt</v>
      </c>
      <c r="AQ243" s="98" t="str">
        <f ca="1">VLOOKUP(AI243,'TACC Competition'!$Z:$AA,2,0)</f>
        <v>Algeria</v>
      </c>
      <c r="AR243" s="98" t="str">
        <f ca="1">VLOOKUP(AJ243,'TACC Competition'!$Z:$AA,2,0)</f>
        <v>Turkiye</v>
      </c>
      <c r="AS243" s="98" t="str">
        <f ca="1">VLOOKUP(AK243,'TACC Competition'!$Z:$AA,2,0)</f>
        <v>Czechia</v>
      </c>
      <c r="AT243" s="98" t="str">
        <f ca="1">VLOOKUP(AL243,'TACC Competition'!$Z:$AA,2,0)</f>
        <v>Sweden</v>
      </c>
      <c r="AU243" s="98" t="str">
        <f ca="1">VLOOKUP(AM243,'TACC Competition'!$Z:$AA,2,0)</f>
        <v>Panama</v>
      </c>
      <c r="AV243" s="98" t="str">
        <f ca="1">VLOOKUP(AN243,'TACC Competition'!$Z:$AA,2,0)</f>
        <v>Uzbekistan</v>
      </c>
    </row>
    <row r="244" spans="19:48" x14ac:dyDescent="0.15">
      <c r="S244" s="43" t="str">
        <f t="shared" si="15"/>
        <v>ACDFGIKL</v>
      </c>
      <c r="T244" s="93">
        <v>242</v>
      </c>
      <c r="U244" s="96" t="s">
        <v>69</v>
      </c>
      <c r="V244" s="96"/>
      <c r="W244" s="96" t="s">
        <v>71</v>
      </c>
      <c r="X244" s="96" t="s">
        <v>64</v>
      </c>
      <c r="Y244" s="96"/>
      <c r="Z244" s="96" t="s">
        <v>73</v>
      </c>
      <c r="AA244" s="96" t="s">
        <v>106</v>
      </c>
      <c r="AB244" s="96"/>
      <c r="AC244" s="96" t="s">
        <v>134</v>
      </c>
      <c r="AD244" s="96"/>
      <c r="AE244" s="96" t="s">
        <v>136</v>
      </c>
      <c r="AF244" s="96" t="s">
        <v>65</v>
      </c>
      <c r="AG244" s="97" t="s">
        <v>77</v>
      </c>
      <c r="AH244" s="97" t="s">
        <v>140</v>
      </c>
      <c r="AI244" s="97" t="s">
        <v>138</v>
      </c>
      <c r="AJ244" s="97" t="s">
        <v>75</v>
      </c>
      <c r="AK244" s="97" t="s">
        <v>74</v>
      </c>
      <c r="AL244" s="97" t="s">
        <v>79</v>
      </c>
      <c r="AM244" s="97" t="s">
        <v>141</v>
      </c>
      <c r="AN244" s="97" t="s">
        <v>142</v>
      </c>
      <c r="AO244" s="98" t="str">
        <f ca="1">VLOOKUP(AG244,'TACC Competition'!$Z:$AA,2,0)</f>
        <v>Scotland</v>
      </c>
      <c r="AP244" s="98" t="str">
        <f ca="1">VLOOKUP(AH244,'TACC Competition'!$Z:$AA,2,0)</f>
        <v>Egypt</v>
      </c>
      <c r="AQ244" s="98" t="str">
        <f ca="1">VLOOKUP(AI244,'TACC Competition'!$Z:$AA,2,0)</f>
        <v>Norway</v>
      </c>
      <c r="AR244" s="98" t="str">
        <f ca="1">VLOOKUP(AJ244,'TACC Competition'!$Z:$AA,2,0)</f>
        <v>Turkiye</v>
      </c>
      <c r="AS244" s="98" t="str">
        <f ca="1">VLOOKUP(AK244,'TACC Competition'!$Z:$AA,2,0)</f>
        <v>Czechia</v>
      </c>
      <c r="AT244" s="98" t="str">
        <f ca="1">VLOOKUP(AL244,'TACC Competition'!$Z:$AA,2,0)</f>
        <v>Sweden</v>
      </c>
      <c r="AU244" s="98" t="str">
        <f ca="1">VLOOKUP(AM244,'TACC Competition'!$Z:$AA,2,0)</f>
        <v>Panama</v>
      </c>
      <c r="AV244" s="98" t="str">
        <f ca="1">VLOOKUP(AN244,'TACC Competition'!$Z:$AA,2,0)</f>
        <v>Uzbekistan</v>
      </c>
    </row>
    <row r="245" spans="19:48" x14ac:dyDescent="0.15">
      <c r="S245" s="43" t="str">
        <f t="shared" si="15"/>
        <v>ACDFGIJL</v>
      </c>
      <c r="T245" s="93">
        <v>243</v>
      </c>
      <c r="U245" s="96" t="s">
        <v>69</v>
      </c>
      <c r="V245" s="96"/>
      <c r="W245" s="96" t="s">
        <v>71</v>
      </c>
      <c r="X245" s="96" t="s">
        <v>64</v>
      </c>
      <c r="Y245" s="96"/>
      <c r="Z245" s="96" t="s">
        <v>73</v>
      </c>
      <c r="AA245" s="96" t="s">
        <v>106</v>
      </c>
      <c r="AB245" s="96"/>
      <c r="AC245" s="96" t="s">
        <v>134</v>
      </c>
      <c r="AD245" s="96" t="s">
        <v>135</v>
      </c>
      <c r="AE245" s="96"/>
      <c r="AF245" s="96" t="s">
        <v>65</v>
      </c>
      <c r="AG245" s="97" t="s">
        <v>77</v>
      </c>
      <c r="AH245" s="97" t="s">
        <v>140</v>
      </c>
      <c r="AI245" s="97" t="s">
        <v>137</v>
      </c>
      <c r="AJ245" s="97" t="s">
        <v>75</v>
      </c>
      <c r="AK245" s="97" t="s">
        <v>74</v>
      </c>
      <c r="AL245" s="97" t="s">
        <v>79</v>
      </c>
      <c r="AM245" s="97" t="s">
        <v>141</v>
      </c>
      <c r="AN245" s="97" t="s">
        <v>138</v>
      </c>
      <c r="AO245" s="98" t="str">
        <f ca="1">VLOOKUP(AG245,'TACC Competition'!$Z:$AA,2,0)</f>
        <v>Scotland</v>
      </c>
      <c r="AP245" s="98" t="str">
        <f ca="1">VLOOKUP(AH245,'TACC Competition'!$Z:$AA,2,0)</f>
        <v>Egypt</v>
      </c>
      <c r="AQ245" s="98" t="str">
        <f ca="1">VLOOKUP(AI245,'TACC Competition'!$Z:$AA,2,0)</f>
        <v>Algeria</v>
      </c>
      <c r="AR245" s="98" t="str">
        <f ca="1">VLOOKUP(AJ245,'TACC Competition'!$Z:$AA,2,0)</f>
        <v>Turkiye</v>
      </c>
      <c r="AS245" s="98" t="str">
        <f ca="1">VLOOKUP(AK245,'TACC Competition'!$Z:$AA,2,0)</f>
        <v>Czechia</v>
      </c>
      <c r="AT245" s="98" t="str">
        <f ca="1">VLOOKUP(AL245,'TACC Competition'!$Z:$AA,2,0)</f>
        <v>Sweden</v>
      </c>
      <c r="AU245" s="98" t="str">
        <f ca="1">VLOOKUP(AM245,'TACC Competition'!$Z:$AA,2,0)</f>
        <v>Panama</v>
      </c>
      <c r="AV245" s="98" t="str">
        <f ca="1">VLOOKUP(AN245,'TACC Competition'!$Z:$AA,2,0)</f>
        <v>Norway</v>
      </c>
    </row>
    <row r="246" spans="19:48" x14ac:dyDescent="0.15">
      <c r="S246" s="43" t="str">
        <f t="shared" si="15"/>
        <v>ACDFGIJK</v>
      </c>
      <c r="T246" s="93">
        <v>244</v>
      </c>
      <c r="U246" s="96" t="s">
        <v>69</v>
      </c>
      <c r="V246" s="96"/>
      <c r="W246" s="96" t="s">
        <v>71</v>
      </c>
      <c r="X246" s="96" t="s">
        <v>64</v>
      </c>
      <c r="Y246" s="96"/>
      <c r="Z246" s="96" t="s">
        <v>73</v>
      </c>
      <c r="AA246" s="96" t="s">
        <v>106</v>
      </c>
      <c r="AB246" s="96"/>
      <c r="AC246" s="96" t="s">
        <v>134</v>
      </c>
      <c r="AD246" s="96" t="s">
        <v>135</v>
      </c>
      <c r="AE246" s="96" t="s">
        <v>136</v>
      </c>
      <c r="AF246" s="96"/>
      <c r="AG246" s="97" t="s">
        <v>77</v>
      </c>
      <c r="AH246" s="97" t="s">
        <v>140</v>
      </c>
      <c r="AI246" s="97" t="s">
        <v>137</v>
      </c>
      <c r="AJ246" s="97" t="s">
        <v>75</v>
      </c>
      <c r="AK246" s="97" t="s">
        <v>74</v>
      </c>
      <c r="AL246" s="97" t="s">
        <v>79</v>
      </c>
      <c r="AM246" s="97" t="s">
        <v>138</v>
      </c>
      <c r="AN246" s="97" t="s">
        <v>142</v>
      </c>
      <c r="AO246" s="98" t="str">
        <f ca="1">VLOOKUP(AG246,'TACC Competition'!$Z:$AA,2,0)</f>
        <v>Scotland</v>
      </c>
      <c r="AP246" s="98" t="str">
        <f ca="1">VLOOKUP(AH246,'TACC Competition'!$Z:$AA,2,0)</f>
        <v>Egypt</v>
      </c>
      <c r="AQ246" s="98" t="str">
        <f ca="1">VLOOKUP(AI246,'TACC Competition'!$Z:$AA,2,0)</f>
        <v>Algeria</v>
      </c>
      <c r="AR246" s="98" t="str">
        <f ca="1">VLOOKUP(AJ246,'TACC Competition'!$Z:$AA,2,0)</f>
        <v>Turkiye</v>
      </c>
      <c r="AS246" s="98" t="str">
        <f ca="1">VLOOKUP(AK246,'TACC Competition'!$Z:$AA,2,0)</f>
        <v>Czechia</v>
      </c>
      <c r="AT246" s="98" t="str">
        <f ca="1">VLOOKUP(AL246,'TACC Competition'!$Z:$AA,2,0)</f>
        <v>Sweden</v>
      </c>
      <c r="AU246" s="98" t="str">
        <f ca="1">VLOOKUP(AM246,'TACC Competition'!$Z:$AA,2,0)</f>
        <v>Norway</v>
      </c>
      <c r="AV246" s="98" t="str">
        <f ca="1">VLOOKUP(AN246,'TACC Competition'!$Z:$AA,2,0)</f>
        <v>Uzbekistan</v>
      </c>
    </row>
    <row r="247" spans="19:48" x14ac:dyDescent="0.15">
      <c r="S247" s="43" t="str">
        <f t="shared" si="15"/>
        <v>ACDFGHKL</v>
      </c>
      <c r="T247" s="93">
        <v>245</v>
      </c>
      <c r="U247" s="96" t="s">
        <v>69</v>
      </c>
      <c r="V247" s="96"/>
      <c r="W247" s="96" t="s">
        <v>71</v>
      </c>
      <c r="X247" s="96" t="s">
        <v>64</v>
      </c>
      <c r="Y247" s="96"/>
      <c r="Z247" s="96" t="s">
        <v>73</v>
      </c>
      <c r="AA247" s="96" t="s">
        <v>106</v>
      </c>
      <c r="AB247" s="96" t="s">
        <v>133</v>
      </c>
      <c r="AC247" s="96"/>
      <c r="AD247" s="96"/>
      <c r="AE247" s="96" t="s">
        <v>136</v>
      </c>
      <c r="AF247" s="96" t="s">
        <v>65</v>
      </c>
      <c r="AG247" s="97" t="s">
        <v>139</v>
      </c>
      <c r="AH247" s="97" t="s">
        <v>140</v>
      </c>
      <c r="AI247" s="97" t="s">
        <v>79</v>
      </c>
      <c r="AJ247" s="97" t="s">
        <v>77</v>
      </c>
      <c r="AK247" s="97" t="s">
        <v>74</v>
      </c>
      <c r="AL247" s="97" t="s">
        <v>75</v>
      </c>
      <c r="AM247" s="97" t="s">
        <v>141</v>
      </c>
      <c r="AN247" s="97" t="s">
        <v>142</v>
      </c>
      <c r="AO247" s="98" t="str">
        <f ca="1">VLOOKUP(AG247,'TACC Competition'!$Z:$AA,2,0)</f>
        <v>Saudi Arabia</v>
      </c>
      <c r="AP247" s="98" t="str">
        <f ca="1">VLOOKUP(AH247,'TACC Competition'!$Z:$AA,2,0)</f>
        <v>Egypt</v>
      </c>
      <c r="AQ247" s="98" t="str">
        <f ca="1">VLOOKUP(AI247,'TACC Competition'!$Z:$AA,2,0)</f>
        <v>Sweden</v>
      </c>
      <c r="AR247" s="98" t="str">
        <f ca="1">VLOOKUP(AJ247,'TACC Competition'!$Z:$AA,2,0)</f>
        <v>Scotland</v>
      </c>
      <c r="AS247" s="98" t="str">
        <f ca="1">VLOOKUP(AK247,'TACC Competition'!$Z:$AA,2,0)</f>
        <v>Czechia</v>
      </c>
      <c r="AT247" s="98" t="str">
        <f ca="1">VLOOKUP(AL247,'TACC Competition'!$Z:$AA,2,0)</f>
        <v>Turkiye</v>
      </c>
      <c r="AU247" s="98" t="str">
        <f ca="1">VLOOKUP(AM247,'TACC Competition'!$Z:$AA,2,0)</f>
        <v>Panama</v>
      </c>
      <c r="AV247" s="98" t="str">
        <f ca="1">VLOOKUP(AN247,'TACC Competition'!$Z:$AA,2,0)</f>
        <v>Uzbekistan</v>
      </c>
    </row>
    <row r="248" spans="19:48" x14ac:dyDescent="0.15">
      <c r="S248" s="43" t="str">
        <f t="shared" si="15"/>
        <v>ACDFGHJL</v>
      </c>
      <c r="T248" s="93">
        <v>246</v>
      </c>
      <c r="U248" s="96" t="s">
        <v>69</v>
      </c>
      <c r="V248" s="96"/>
      <c r="W248" s="96" t="s">
        <v>71</v>
      </c>
      <c r="X248" s="96" t="s">
        <v>64</v>
      </c>
      <c r="Y248" s="96"/>
      <c r="Z248" s="96" t="s">
        <v>73</v>
      </c>
      <c r="AA248" s="96" t="s">
        <v>106</v>
      </c>
      <c r="AB248" s="96" t="s">
        <v>133</v>
      </c>
      <c r="AC248" s="96"/>
      <c r="AD248" s="96" t="s">
        <v>135</v>
      </c>
      <c r="AE248" s="96"/>
      <c r="AF248" s="96" t="s">
        <v>65</v>
      </c>
      <c r="AG248" s="97" t="s">
        <v>77</v>
      </c>
      <c r="AH248" s="97" t="s">
        <v>140</v>
      </c>
      <c r="AI248" s="97" t="s">
        <v>137</v>
      </c>
      <c r="AJ248" s="97" t="s">
        <v>75</v>
      </c>
      <c r="AK248" s="97" t="s">
        <v>74</v>
      </c>
      <c r="AL248" s="97" t="s">
        <v>79</v>
      </c>
      <c r="AM248" s="97" t="s">
        <v>141</v>
      </c>
      <c r="AN248" s="97" t="s">
        <v>139</v>
      </c>
      <c r="AO248" s="98" t="str">
        <f ca="1">VLOOKUP(AG248,'TACC Competition'!$Z:$AA,2,0)</f>
        <v>Scotland</v>
      </c>
      <c r="AP248" s="98" t="str">
        <f ca="1">VLOOKUP(AH248,'TACC Competition'!$Z:$AA,2,0)</f>
        <v>Egypt</v>
      </c>
      <c r="AQ248" s="98" t="str">
        <f ca="1">VLOOKUP(AI248,'TACC Competition'!$Z:$AA,2,0)</f>
        <v>Algeria</v>
      </c>
      <c r="AR248" s="98" t="str">
        <f ca="1">VLOOKUP(AJ248,'TACC Competition'!$Z:$AA,2,0)</f>
        <v>Turkiye</v>
      </c>
      <c r="AS248" s="98" t="str">
        <f ca="1">VLOOKUP(AK248,'TACC Competition'!$Z:$AA,2,0)</f>
        <v>Czechia</v>
      </c>
      <c r="AT248" s="98" t="str">
        <f ca="1">VLOOKUP(AL248,'TACC Competition'!$Z:$AA,2,0)</f>
        <v>Sweden</v>
      </c>
      <c r="AU248" s="98" t="str">
        <f ca="1">VLOOKUP(AM248,'TACC Competition'!$Z:$AA,2,0)</f>
        <v>Panama</v>
      </c>
      <c r="AV248" s="98" t="str">
        <f ca="1">VLOOKUP(AN248,'TACC Competition'!$Z:$AA,2,0)</f>
        <v>Saudi Arabia</v>
      </c>
    </row>
    <row r="249" spans="19:48" x14ac:dyDescent="0.15">
      <c r="S249" s="43" t="str">
        <f t="shared" si="15"/>
        <v>ACDFGHJK</v>
      </c>
      <c r="T249" s="93">
        <v>247</v>
      </c>
      <c r="U249" s="96" t="s">
        <v>69</v>
      </c>
      <c r="V249" s="96"/>
      <c r="W249" s="96" t="s">
        <v>71</v>
      </c>
      <c r="X249" s="96" t="s">
        <v>64</v>
      </c>
      <c r="Y249" s="96"/>
      <c r="Z249" s="96" t="s">
        <v>73</v>
      </c>
      <c r="AA249" s="96" t="s">
        <v>106</v>
      </c>
      <c r="AB249" s="96" t="s">
        <v>133</v>
      </c>
      <c r="AC249" s="96"/>
      <c r="AD249" s="96" t="s">
        <v>135</v>
      </c>
      <c r="AE249" s="96" t="s">
        <v>136</v>
      </c>
      <c r="AF249" s="96"/>
      <c r="AG249" s="97" t="s">
        <v>139</v>
      </c>
      <c r="AH249" s="97" t="s">
        <v>140</v>
      </c>
      <c r="AI249" s="97" t="s">
        <v>137</v>
      </c>
      <c r="AJ249" s="97" t="s">
        <v>77</v>
      </c>
      <c r="AK249" s="97" t="s">
        <v>74</v>
      </c>
      <c r="AL249" s="97" t="s">
        <v>79</v>
      </c>
      <c r="AM249" s="97" t="s">
        <v>75</v>
      </c>
      <c r="AN249" s="97" t="s">
        <v>142</v>
      </c>
      <c r="AO249" s="98" t="str">
        <f ca="1">VLOOKUP(AG249,'TACC Competition'!$Z:$AA,2,0)</f>
        <v>Saudi Arabia</v>
      </c>
      <c r="AP249" s="98" t="str">
        <f ca="1">VLOOKUP(AH249,'TACC Competition'!$Z:$AA,2,0)</f>
        <v>Egypt</v>
      </c>
      <c r="AQ249" s="98" t="str">
        <f ca="1">VLOOKUP(AI249,'TACC Competition'!$Z:$AA,2,0)</f>
        <v>Algeria</v>
      </c>
      <c r="AR249" s="98" t="str">
        <f ca="1">VLOOKUP(AJ249,'TACC Competition'!$Z:$AA,2,0)</f>
        <v>Scotland</v>
      </c>
      <c r="AS249" s="98" t="str">
        <f ca="1">VLOOKUP(AK249,'TACC Competition'!$Z:$AA,2,0)</f>
        <v>Czechia</v>
      </c>
      <c r="AT249" s="98" t="str">
        <f ca="1">VLOOKUP(AL249,'TACC Competition'!$Z:$AA,2,0)</f>
        <v>Sweden</v>
      </c>
      <c r="AU249" s="98" t="str">
        <f ca="1">VLOOKUP(AM249,'TACC Competition'!$Z:$AA,2,0)</f>
        <v>Turkiye</v>
      </c>
      <c r="AV249" s="98" t="str">
        <f ca="1">VLOOKUP(AN249,'TACC Competition'!$Z:$AA,2,0)</f>
        <v>Uzbekistan</v>
      </c>
    </row>
    <row r="250" spans="19:48" x14ac:dyDescent="0.15">
      <c r="S250" s="43" t="str">
        <f t="shared" si="15"/>
        <v>ACDFGHIL</v>
      </c>
      <c r="T250" s="93">
        <v>248</v>
      </c>
      <c r="U250" s="96" t="s">
        <v>69</v>
      </c>
      <c r="V250" s="96"/>
      <c r="W250" s="96" t="s">
        <v>71</v>
      </c>
      <c r="X250" s="96" t="s">
        <v>64</v>
      </c>
      <c r="Y250" s="96"/>
      <c r="Z250" s="96" t="s">
        <v>73</v>
      </c>
      <c r="AA250" s="96" t="s">
        <v>106</v>
      </c>
      <c r="AB250" s="96" t="s">
        <v>133</v>
      </c>
      <c r="AC250" s="96" t="s">
        <v>134</v>
      </c>
      <c r="AD250" s="96"/>
      <c r="AE250" s="96"/>
      <c r="AF250" s="96" t="s">
        <v>65</v>
      </c>
      <c r="AG250" s="97" t="s">
        <v>139</v>
      </c>
      <c r="AH250" s="97" t="s">
        <v>140</v>
      </c>
      <c r="AI250" s="97" t="s">
        <v>79</v>
      </c>
      <c r="AJ250" s="97" t="s">
        <v>77</v>
      </c>
      <c r="AK250" s="97" t="s">
        <v>74</v>
      </c>
      <c r="AL250" s="97" t="s">
        <v>75</v>
      </c>
      <c r="AM250" s="97" t="s">
        <v>141</v>
      </c>
      <c r="AN250" s="97" t="s">
        <v>138</v>
      </c>
      <c r="AO250" s="98" t="str">
        <f ca="1">VLOOKUP(AG250,'TACC Competition'!$Z:$AA,2,0)</f>
        <v>Saudi Arabia</v>
      </c>
      <c r="AP250" s="98" t="str">
        <f ca="1">VLOOKUP(AH250,'TACC Competition'!$Z:$AA,2,0)</f>
        <v>Egypt</v>
      </c>
      <c r="AQ250" s="98" t="str">
        <f ca="1">VLOOKUP(AI250,'TACC Competition'!$Z:$AA,2,0)</f>
        <v>Sweden</v>
      </c>
      <c r="AR250" s="98" t="str">
        <f ca="1">VLOOKUP(AJ250,'TACC Competition'!$Z:$AA,2,0)</f>
        <v>Scotland</v>
      </c>
      <c r="AS250" s="98" t="str">
        <f ca="1">VLOOKUP(AK250,'TACC Competition'!$Z:$AA,2,0)</f>
        <v>Czechia</v>
      </c>
      <c r="AT250" s="98" t="str">
        <f ca="1">VLOOKUP(AL250,'TACC Competition'!$Z:$AA,2,0)</f>
        <v>Turkiye</v>
      </c>
      <c r="AU250" s="98" t="str">
        <f ca="1">VLOOKUP(AM250,'TACC Competition'!$Z:$AA,2,0)</f>
        <v>Panama</v>
      </c>
      <c r="AV250" s="98" t="str">
        <f ca="1">VLOOKUP(AN250,'TACC Competition'!$Z:$AA,2,0)</f>
        <v>Norway</v>
      </c>
    </row>
    <row r="251" spans="19:48" x14ac:dyDescent="0.15">
      <c r="S251" s="43" t="str">
        <f t="shared" si="15"/>
        <v>ACDFGHIK</v>
      </c>
      <c r="T251" s="93">
        <v>249</v>
      </c>
      <c r="U251" s="96" t="s">
        <v>69</v>
      </c>
      <c r="V251" s="96"/>
      <c r="W251" s="96" t="s">
        <v>71</v>
      </c>
      <c r="X251" s="96" t="s">
        <v>64</v>
      </c>
      <c r="Y251" s="96"/>
      <c r="Z251" s="96" t="s">
        <v>73</v>
      </c>
      <c r="AA251" s="96" t="s">
        <v>106</v>
      </c>
      <c r="AB251" s="96" t="s">
        <v>133</v>
      </c>
      <c r="AC251" s="96" t="s">
        <v>134</v>
      </c>
      <c r="AD251" s="96"/>
      <c r="AE251" s="96" t="s">
        <v>136</v>
      </c>
      <c r="AF251" s="96"/>
      <c r="AG251" s="97" t="s">
        <v>139</v>
      </c>
      <c r="AH251" s="97" t="s">
        <v>140</v>
      </c>
      <c r="AI251" s="97" t="s">
        <v>79</v>
      </c>
      <c r="AJ251" s="97" t="s">
        <v>77</v>
      </c>
      <c r="AK251" s="97" t="s">
        <v>74</v>
      </c>
      <c r="AL251" s="97" t="s">
        <v>75</v>
      </c>
      <c r="AM251" s="97" t="s">
        <v>138</v>
      </c>
      <c r="AN251" s="97" t="s">
        <v>142</v>
      </c>
      <c r="AO251" s="98" t="str">
        <f ca="1">VLOOKUP(AG251,'TACC Competition'!$Z:$AA,2,0)</f>
        <v>Saudi Arabia</v>
      </c>
      <c r="AP251" s="98" t="str">
        <f ca="1">VLOOKUP(AH251,'TACC Competition'!$Z:$AA,2,0)</f>
        <v>Egypt</v>
      </c>
      <c r="AQ251" s="98" t="str">
        <f ca="1">VLOOKUP(AI251,'TACC Competition'!$Z:$AA,2,0)</f>
        <v>Sweden</v>
      </c>
      <c r="AR251" s="98" t="str">
        <f ca="1">VLOOKUP(AJ251,'TACC Competition'!$Z:$AA,2,0)</f>
        <v>Scotland</v>
      </c>
      <c r="AS251" s="98" t="str">
        <f ca="1">VLOOKUP(AK251,'TACC Competition'!$Z:$AA,2,0)</f>
        <v>Czechia</v>
      </c>
      <c r="AT251" s="98" t="str">
        <f ca="1">VLOOKUP(AL251,'TACC Competition'!$Z:$AA,2,0)</f>
        <v>Turkiye</v>
      </c>
      <c r="AU251" s="98" t="str">
        <f ca="1">VLOOKUP(AM251,'TACC Competition'!$Z:$AA,2,0)</f>
        <v>Norway</v>
      </c>
      <c r="AV251" s="98" t="str">
        <f ca="1">VLOOKUP(AN251,'TACC Competition'!$Z:$AA,2,0)</f>
        <v>Uzbekistan</v>
      </c>
    </row>
    <row r="252" spans="19:48" x14ac:dyDescent="0.15">
      <c r="S252" s="43" t="str">
        <f t="shared" si="15"/>
        <v>ACDFGHIJ</v>
      </c>
      <c r="T252" s="93">
        <v>250</v>
      </c>
      <c r="U252" s="96" t="s">
        <v>69</v>
      </c>
      <c r="V252" s="96"/>
      <c r="W252" s="96" t="s">
        <v>71</v>
      </c>
      <c r="X252" s="96" t="s">
        <v>64</v>
      </c>
      <c r="Y252" s="96"/>
      <c r="Z252" s="96" t="s">
        <v>73</v>
      </c>
      <c r="AA252" s="96" t="s">
        <v>106</v>
      </c>
      <c r="AB252" s="96" t="s">
        <v>133</v>
      </c>
      <c r="AC252" s="96" t="s">
        <v>134</v>
      </c>
      <c r="AD252" s="96" t="s">
        <v>135</v>
      </c>
      <c r="AE252" s="96"/>
      <c r="AF252" s="96"/>
      <c r="AG252" s="97" t="s">
        <v>139</v>
      </c>
      <c r="AH252" s="97" t="s">
        <v>140</v>
      </c>
      <c r="AI252" s="97" t="s">
        <v>137</v>
      </c>
      <c r="AJ252" s="97" t="s">
        <v>77</v>
      </c>
      <c r="AK252" s="97" t="s">
        <v>74</v>
      </c>
      <c r="AL252" s="97" t="s">
        <v>79</v>
      </c>
      <c r="AM252" s="97" t="s">
        <v>75</v>
      </c>
      <c r="AN252" s="97" t="s">
        <v>138</v>
      </c>
      <c r="AO252" s="98" t="str">
        <f ca="1">VLOOKUP(AG252,'TACC Competition'!$Z:$AA,2,0)</f>
        <v>Saudi Arabia</v>
      </c>
      <c r="AP252" s="98" t="str">
        <f ca="1">VLOOKUP(AH252,'TACC Competition'!$Z:$AA,2,0)</f>
        <v>Egypt</v>
      </c>
      <c r="AQ252" s="98" t="str">
        <f ca="1">VLOOKUP(AI252,'TACC Competition'!$Z:$AA,2,0)</f>
        <v>Algeria</v>
      </c>
      <c r="AR252" s="98" t="str">
        <f ca="1">VLOOKUP(AJ252,'TACC Competition'!$Z:$AA,2,0)</f>
        <v>Scotland</v>
      </c>
      <c r="AS252" s="98" t="str">
        <f ca="1">VLOOKUP(AK252,'TACC Competition'!$Z:$AA,2,0)</f>
        <v>Czechia</v>
      </c>
      <c r="AT252" s="98" t="str">
        <f ca="1">VLOOKUP(AL252,'TACC Competition'!$Z:$AA,2,0)</f>
        <v>Sweden</v>
      </c>
      <c r="AU252" s="98" t="str">
        <f ca="1">VLOOKUP(AM252,'TACC Competition'!$Z:$AA,2,0)</f>
        <v>Turkiye</v>
      </c>
      <c r="AV252" s="98" t="str">
        <f ca="1">VLOOKUP(AN252,'TACC Competition'!$Z:$AA,2,0)</f>
        <v>Norway</v>
      </c>
    </row>
    <row r="253" spans="19:48" x14ac:dyDescent="0.15">
      <c r="S253" s="43" t="str">
        <f t="shared" si="15"/>
        <v>ACDEIJKL</v>
      </c>
      <c r="T253" s="93">
        <v>251</v>
      </c>
      <c r="U253" s="96" t="s">
        <v>69</v>
      </c>
      <c r="V253" s="96"/>
      <c r="W253" s="96" t="s">
        <v>71</v>
      </c>
      <c r="X253" s="96" t="s">
        <v>64</v>
      </c>
      <c r="Y253" s="96" t="s">
        <v>72</v>
      </c>
      <c r="Z253" s="96"/>
      <c r="AA253" s="96"/>
      <c r="AB253" s="96"/>
      <c r="AC253" s="96" t="s">
        <v>134</v>
      </c>
      <c r="AD253" s="96" t="s">
        <v>135</v>
      </c>
      <c r="AE253" s="96" t="s">
        <v>136</v>
      </c>
      <c r="AF253" s="96" t="s">
        <v>65</v>
      </c>
      <c r="AG253" s="97" t="s">
        <v>78</v>
      </c>
      <c r="AH253" s="97" t="s">
        <v>137</v>
      </c>
      <c r="AI253" s="97" t="s">
        <v>138</v>
      </c>
      <c r="AJ253" s="97" t="s">
        <v>77</v>
      </c>
      <c r="AK253" s="97" t="s">
        <v>74</v>
      </c>
      <c r="AL253" s="97" t="s">
        <v>75</v>
      </c>
      <c r="AM253" s="97" t="s">
        <v>141</v>
      </c>
      <c r="AN253" s="97" t="s">
        <v>142</v>
      </c>
      <c r="AO253" s="98" t="str">
        <f ca="1">VLOOKUP(AG253,'TACC Competition'!$Z:$AA,2,0)</f>
        <v>Cote d'Ivoire</v>
      </c>
      <c r="AP253" s="98" t="str">
        <f ca="1">VLOOKUP(AH253,'TACC Competition'!$Z:$AA,2,0)</f>
        <v>Algeria</v>
      </c>
      <c r="AQ253" s="98" t="str">
        <f ca="1">VLOOKUP(AI253,'TACC Competition'!$Z:$AA,2,0)</f>
        <v>Norway</v>
      </c>
      <c r="AR253" s="98" t="str">
        <f ca="1">VLOOKUP(AJ253,'TACC Competition'!$Z:$AA,2,0)</f>
        <v>Scotland</v>
      </c>
      <c r="AS253" s="98" t="str">
        <f ca="1">VLOOKUP(AK253,'TACC Competition'!$Z:$AA,2,0)</f>
        <v>Czechia</v>
      </c>
      <c r="AT253" s="98" t="str">
        <f ca="1">VLOOKUP(AL253,'TACC Competition'!$Z:$AA,2,0)</f>
        <v>Turkiye</v>
      </c>
      <c r="AU253" s="98" t="str">
        <f ca="1">VLOOKUP(AM253,'TACC Competition'!$Z:$AA,2,0)</f>
        <v>Panama</v>
      </c>
      <c r="AV253" s="98" t="str">
        <f ca="1">VLOOKUP(AN253,'TACC Competition'!$Z:$AA,2,0)</f>
        <v>Uzbekistan</v>
      </c>
    </row>
    <row r="254" spans="19:48" x14ac:dyDescent="0.15">
      <c r="S254" s="43" t="str">
        <f t="shared" si="15"/>
        <v>ACDEHJKL</v>
      </c>
      <c r="T254" s="93">
        <v>252</v>
      </c>
      <c r="U254" s="96" t="s">
        <v>69</v>
      </c>
      <c r="V254" s="96"/>
      <c r="W254" s="96" t="s">
        <v>71</v>
      </c>
      <c r="X254" s="96" t="s">
        <v>64</v>
      </c>
      <c r="Y254" s="96" t="s">
        <v>72</v>
      </c>
      <c r="Z254" s="96"/>
      <c r="AA254" s="96"/>
      <c r="AB254" s="96" t="s">
        <v>133</v>
      </c>
      <c r="AC254" s="96"/>
      <c r="AD254" s="96" t="s">
        <v>135</v>
      </c>
      <c r="AE254" s="96" t="s">
        <v>136</v>
      </c>
      <c r="AF254" s="96" t="s">
        <v>65</v>
      </c>
      <c r="AG254" s="97" t="s">
        <v>139</v>
      </c>
      <c r="AH254" s="97" t="s">
        <v>137</v>
      </c>
      <c r="AI254" s="97" t="s">
        <v>78</v>
      </c>
      <c r="AJ254" s="97" t="s">
        <v>77</v>
      </c>
      <c r="AK254" s="97" t="s">
        <v>74</v>
      </c>
      <c r="AL254" s="97" t="s">
        <v>75</v>
      </c>
      <c r="AM254" s="97" t="s">
        <v>141</v>
      </c>
      <c r="AN254" s="97" t="s">
        <v>142</v>
      </c>
      <c r="AO254" s="98" t="str">
        <f ca="1">VLOOKUP(AG254,'TACC Competition'!$Z:$AA,2,0)</f>
        <v>Saudi Arabia</v>
      </c>
      <c r="AP254" s="98" t="str">
        <f ca="1">VLOOKUP(AH254,'TACC Competition'!$Z:$AA,2,0)</f>
        <v>Algeria</v>
      </c>
      <c r="AQ254" s="98" t="str">
        <f ca="1">VLOOKUP(AI254,'TACC Competition'!$Z:$AA,2,0)</f>
        <v>Cote d'Ivoire</v>
      </c>
      <c r="AR254" s="98" t="str">
        <f ca="1">VLOOKUP(AJ254,'TACC Competition'!$Z:$AA,2,0)</f>
        <v>Scotland</v>
      </c>
      <c r="AS254" s="98" t="str">
        <f ca="1">VLOOKUP(AK254,'TACC Competition'!$Z:$AA,2,0)</f>
        <v>Czechia</v>
      </c>
      <c r="AT254" s="98" t="str">
        <f ca="1">VLOOKUP(AL254,'TACC Competition'!$Z:$AA,2,0)</f>
        <v>Turkiye</v>
      </c>
      <c r="AU254" s="98" t="str">
        <f ca="1">VLOOKUP(AM254,'TACC Competition'!$Z:$AA,2,0)</f>
        <v>Panama</v>
      </c>
      <c r="AV254" s="98" t="str">
        <f ca="1">VLOOKUP(AN254,'TACC Competition'!$Z:$AA,2,0)</f>
        <v>Uzbekistan</v>
      </c>
    </row>
    <row r="255" spans="19:48" x14ac:dyDescent="0.15">
      <c r="S255" s="43" t="str">
        <f t="shared" si="15"/>
        <v>ACDEHIKL</v>
      </c>
      <c r="T255" s="93">
        <v>253</v>
      </c>
      <c r="U255" s="96" t="s">
        <v>69</v>
      </c>
      <c r="V255" s="96"/>
      <c r="W255" s="96" t="s">
        <v>71</v>
      </c>
      <c r="X255" s="96" t="s">
        <v>64</v>
      </c>
      <c r="Y255" s="96" t="s">
        <v>72</v>
      </c>
      <c r="Z255" s="96"/>
      <c r="AA255" s="96"/>
      <c r="AB255" s="96" t="s">
        <v>133</v>
      </c>
      <c r="AC255" s="96" t="s">
        <v>134</v>
      </c>
      <c r="AD255" s="96"/>
      <c r="AE255" s="96" t="s">
        <v>136</v>
      </c>
      <c r="AF255" s="96" t="s">
        <v>65</v>
      </c>
      <c r="AG255" s="97" t="s">
        <v>139</v>
      </c>
      <c r="AH255" s="97" t="s">
        <v>78</v>
      </c>
      <c r="AI255" s="97" t="s">
        <v>138</v>
      </c>
      <c r="AJ255" s="97" t="s">
        <v>77</v>
      </c>
      <c r="AK255" s="97" t="s">
        <v>74</v>
      </c>
      <c r="AL255" s="97" t="s">
        <v>75</v>
      </c>
      <c r="AM255" s="97" t="s">
        <v>141</v>
      </c>
      <c r="AN255" s="97" t="s">
        <v>142</v>
      </c>
      <c r="AO255" s="98" t="str">
        <f ca="1">VLOOKUP(AG255,'TACC Competition'!$Z:$AA,2,0)</f>
        <v>Saudi Arabia</v>
      </c>
      <c r="AP255" s="98" t="str">
        <f ca="1">VLOOKUP(AH255,'TACC Competition'!$Z:$AA,2,0)</f>
        <v>Cote d'Ivoire</v>
      </c>
      <c r="AQ255" s="98" t="str">
        <f ca="1">VLOOKUP(AI255,'TACC Competition'!$Z:$AA,2,0)</f>
        <v>Norway</v>
      </c>
      <c r="AR255" s="98" t="str">
        <f ca="1">VLOOKUP(AJ255,'TACC Competition'!$Z:$AA,2,0)</f>
        <v>Scotland</v>
      </c>
      <c r="AS255" s="98" t="str">
        <f ca="1">VLOOKUP(AK255,'TACC Competition'!$Z:$AA,2,0)</f>
        <v>Czechia</v>
      </c>
      <c r="AT255" s="98" t="str">
        <f ca="1">VLOOKUP(AL255,'TACC Competition'!$Z:$AA,2,0)</f>
        <v>Turkiye</v>
      </c>
      <c r="AU255" s="98" t="str">
        <f ca="1">VLOOKUP(AM255,'TACC Competition'!$Z:$AA,2,0)</f>
        <v>Panama</v>
      </c>
      <c r="AV255" s="98" t="str">
        <f ca="1">VLOOKUP(AN255,'TACC Competition'!$Z:$AA,2,0)</f>
        <v>Uzbekistan</v>
      </c>
    </row>
    <row r="256" spans="19:48" x14ac:dyDescent="0.15">
      <c r="S256" s="43" t="str">
        <f t="shared" si="15"/>
        <v>ACDEHIJL</v>
      </c>
      <c r="T256" s="93">
        <v>254</v>
      </c>
      <c r="U256" s="96" t="s">
        <v>69</v>
      </c>
      <c r="V256" s="96"/>
      <c r="W256" s="96" t="s">
        <v>71</v>
      </c>
      <c r="X256" s="96" t="s">
        <v>64</v>
      </c>
      <c r="Y256" s="96" t="s">
        <v>72</v>
      </c>
      <c r="Z256" s="96"/>
      <c r="AA256" s="96"/>
      <c r="AB256" s="96" t="s">
        <v>133</v>
      </c>
      <c r="AC256" s="96" t="s">
        <v>134</v>
      </c>
      <c r="AD256" s="96" t="s">
        <v>135</v>
      </c>
      <c r="AE256" s="96"/>
      <c r="AF256" s="96" t="s">
        <v>65</v>
      </c>
      <c r="AG256" s="97" t="s">
        <v>139</v>
      </c>
      <c r="AH256" s="97" t="s">
        <v>137</v>
      </c>
      <c r="AI256" s="97" t="s">
        <v>78</v>
      </c>
      <c r="AJ256" s="97" t="s">
        <v>77</v>
      </c>
      <c r="AK256" s="97" t="s">
        <v>74</v>
      </c>
      <c r="AL256" s="97" t="s">
        <v>75</v>
      </c>
      <c r="AM256" s="97" t="s">
        <v>141</v>
      </c>
      <c r="AN256" s="97" t="s">
        <v>138</v>
      </c>
      <c r="AO256" s="98" t="str">
        <f ca="1">VLOOKUP(AG256,'TACC Competition'!$Z:$AA,2,0)</f>
        <v>Saudi Arabia</v>
      </c>
      <c r="AP256" s="98" t="str">
        <f ca="1">VLOOKUP(AH256,'TACC Competition'!$Z:$AA,2,0)</f>
        <v>Algeria</v>
      </c>
      <c r="AQ256" s="98" t="str">
        <f ca="1">VLOOKUP(AI256,'TACC Competition'!$Z:$AA,2,0)</f>
        <v>Cote d'Ivoire</v>
      </c>
      <c r="AR256" s="98" t="str">
        <f ca="1">VLOOKUP(AJ256,'TACC Competition'!$Z:$AA,2,0)</f>
        <v>Scotland</v>
      </c>
      <c r="AS256" s="98" t="str">
        <f ca="1">VLOOKUP(AK256,'TACC Competition'!$Z:$AA,2,0)</f>
        <v>Czechia</v>
      </c>
      <c r="AT256" s="98" t="str">
        <f ca="1">VLOOKUP(AL256,'TACC Competition'!$Z:$AA,2,0)</f>
        <v>Turkiye</v>
      </c>
      <c r="AU256" s="98" t="str">
        <f ca="1">VLOOKUP(AM256,'TACC Competition'!$Z:$AA,2,0)</f>
        <v>Panama</v>
      </c>
      <c r="AV256" s="98" t="str">
        <f ca="1">VLOOKUP(AN256,'TACC Competition'!$Z:$AA,2,0)</f>
        <v>Norway</v>
      </c>
    </row>
    <row r="257" spans="19:48" x14ac:dyDescent="0.15">
      <c r="S257" s="43" t="str">
        <f t="shared" si="15"/>
        <v>ACDEHIJK</v>
      </c>
      <c r="T257" s="93">
        <v>255</v>
      </c>
      <c r="U257" s="96" t="s">
        <v>69</v>
      </c>
      <c r="V257" s="96"/>
      <c r="W257" s="96" t="s">
        <v>71</v>
      </c>
      <c r="X257" s="96" t="s">
        <v>64</v>
      </c>
      <c r="Y257" s="96" t="s">
        <v>72</v>
      </c>
      <c r="Z257" s="96"/>
      <c r="AA257" s="96"/>
      <c r="AB257" s="96" t="s">
        <v>133</v>
      </c>
      <c r="AC257" s="96" t="s">
        <v>134</v>
      </c>
      <c r="AD257" s="96" t="s">
        <v>135</v>
      </c>
      <c r="AE257" s="96" t="s">
        <v>136</v>
      </c>
      <c r="AF257" s="96"/>
      <c r="AG257" s="97" t="s">
        <v>139</v>
      </c>
      <c r="AH257" s="97" t="s">
        <v>137</v>
      </c>
      <c r="AI257" s="97" t="s">
        <v>78</v>
      </c>
      <c r="AJ257" s="97" t="s">
        <v>77</v>
      </c>
      <c r="AK257" s="97" t="s">
        <v>74</v>
      </c>
      <c r="AL257" s="97" t="s">
        <v>75</v>
      </c>
      <c r="AM257" s="97" t="s">
        <v>138</v>
      </c>
      <c r="AN257" s="97" t="s">
        <v>142</v>
      </c>
      <c r="AO257" s="98" t="str">
        <f ca="1">VLOOKUP(AG257,'TACC Competition'!$Z:$AA,2,0)</f>
        <v>Saudi Arabia</v>
      </c>
      <c r="AP257" s="98" t="str">
        <f ca="1">VLOOKUP(AH257,'TACC Competition'!$Z:$AA,2,0)</f>
        <v>Algeria</v>
      </c>
      <c r="AQ257" s="98" t="str">
        <f ca="1">VLOOKUP(AI257,'TACC Competition'!$Z:$AA,2,0)</f>
        <v>Cote d'Ivoire</v>
      </c>
      <c r="AR257" s="98" t="str">
        <f ca="1">VLOOKUP(AJ257,'TACC Competition'!$Z:$AA,2,0)</f>
        <v>Scotland</v>
      </c>
      <c r="AS257" s="98" t="str">
        <f ca="1">VLOOKUP(AK257,'TACC Competition'!$Z:$AA,2,0)</f>
        <v>Czechia</v>
      </c>
      <c r="AT257" s="98" t="str">
        <f ca="1">VLOOKUP(AL257,'TACC Competition'!$Z:$AA,2,0)</f>
        <v>Turkiye</v>
      </c>
      <c r="AU257" s="98" t="str">
        <f ca="1">VLOOKUP(AM257,'TACC Competition'!$Z:$AA,2,0)</f>
        <v>Norway</v>
      </c>
      <c r="AV257" s="98" t="str">
        <f ca="1">VLOOKUP(AN257,'TACC Competition'!$Z:$AA,2,0)</f>
        <v>Uzbekistan</v>
      </c>
    </row>
    <row r="258" spans="19:48" x14ac:dyDescent="0.15">
      <c r="S258" s="43" t="str">
        <f t="shared" si="15"/>
        <v>ACDEGJKL</v>
      </c>
      <c r="T258" s="93">
        <v>256</v>
      </c>
      <c r="U258" s="96" t="s">
        <v>69</v>
      </c>
      <c r="V258" s="96"/>
      <c r="W258" s="96" t="s">
        <v>71</v>
      </c>
      <c r="X258" s="96" t="s">
        <v>64</v>
      </c>
      <c r="Y258" s="96" t="s">
        <v>72</v>
      </c>
      <c r="Z258" s="96"/>
      <c r="AA258" s="96" t="s">
        <v>106</v>
      </c>
      <c r="AB258" s="96"/>
      <c r="AC258" s="96"/>
      <c r="AD258" s="96" t="s">
        <v>135</v>
      </c>
      <c r="AE258" s="96" t="s">
        <v>136</v>
      </c>
      <c r="AF258" s="96" t="s">
        <v>65</v>
      </c>
      <c r="AG258" s="97" t="s">
        <v>78</v>
      </c>
      <c r="AH258" s="97" t="s">
        <v>140</v>
      </c>
      <c r="AI258" s="97" t="s">
        <v>137</v>
      </c>
      <c r="AJ258" s="97" t="s">
        <v>77</v>
      </c>
      <c r="AK258" s="97" t="s">
        <v>74</v>
      </c>
      <c r="AL258" s="97" t="s">
        <v>75</v>
      </c>
      <c r="AM258" s="97" t="s">
        <v>141</v>
      </c>
      <c r="AN258" s="97" t="s">
        <v>142</v>
      </c>
      <c r="AO258" s="98" t="str">
        <f ca="1">VLOOKUP(AG258,'TACC Competition'!$Z:$AA,2,0)</f>
        <v>Cote d'Ivoire</v>
      </c>
      <c r="AP258" s="98" t="str">
        <f ca="1">VLOOKUP(AH258,'TACC Competition'!$Z:$AA,2,0)</f>
        <v>Egypt</v>
      </c>
      <c r="AQ258" s="98" t="str">
        <f ca="1">VLOOKUP(AI258,'TACC Competition'!$Z:$AA,2,0)</f>
        <v>Algeria</v>
      </c>
      <c r="AR258" s="98" t="str">
        <f ca="1">VLOOKUP(AJ258,'TACC Competition'!$Z:$AA,2,0)</f>
        <v>Scotland</v>
      </c>
      <c r="AS258" s="98" t="str">
        <f ca="1">VLOOKUP(AK258,'TACC Competition'!$Z:$AA,2,0)</f>
        <v>Czechia</v>
      </c>
      <c r="AT258" s="98" t="str">
        <f ca="1">VLOOKUP(AL258,'TACC Competition'!$Z:$AA,2,0)</f>
        <v>Turkiye</v>
      </c>
      <c r="AU258" s="98" t="str">
        <f ca="1">VLOOKUP(AM258,'TACC Competition'!$Z:$AA,2,0)</f>
        <v>Panama</v>
      </c>
      <c r="AV258" s="98" t="str">
        <f ca="1">VLOOKUP(AN258,'TACC Competition'!$Z:$AA,2,0)</f>
        <v>Uzbekistan</v>
      </c>
    </row>
    <row r="259" spans="19:48" x14ac:dyDescent="0.15">
      <c r="S259" s="43" t="str">
        <f t="shared" si="15"/>
        <v>ACDEGIKL</v>
      </c>
      <c r="T259" s="93">
        <v>257</v>
      </c>
      <c r="U259" s="96" t="s">
        <v>69</v>
      </c>
      <c r="V259" s="96"/>
      <c r="W259" s="96" t="s">
        <v>71</v>
      </c>
      <c r="X259" s="96" t="s">
        <v>64</v>
      </c>
      <c r="Y259" s="96" t="s">
        <v>72</v>
      </c>
      <c r="Z259" s="96"/>
      <c r="AA259" s="96" t="s">
        <v>106</v>
      </c>
      <c r="AB259" s="96"/>
      <c r="AC259" s="96" t="s">
        <v>134</v>
      </c>
      <c r="AD259" s="96"/>
      <c r="AE259" s="96" t="s">
        <v>136</v>
      </c>
      <c r="AF259" s="96" t="s">
        <v>65</v>
      </c>
      <c r="AG259" s="97" t="s">
        <v>78</v>
      </c>
      <c r="AH259" s="97" t="s">
        <v>140</v>
      </c>
      <c r="AI259" s="97" t="s">
        <v>138</v>
      </c>
      <c r="AJ259" s="97" t="s">
        <v>77</v>
      </c>
      <c r="AK259" s="97" t="s">
        <v>74</v>
      </c>
      <c r="AL259" s="97" t="s">
        <v>75</v>
      </c>
      <c r="AM259" s="97" t="s">
        <v>141</v>
      </c>
      <c r="AN259" s="97" t="s">
        <v>142</v>
      </c>
      <c r="AO259" s="98" t="str">
        <f ca="1">VLOOKUP(AG259,'TACC Competition'!$Z:$AA,2,0)</f>
        <v>Cote d'Ivoire</v>
      </c>
      <c r="AP259" s="98" t="str">
        <f ca="1">VLOOKUP(AH259,'TACC Competition'!$Z:$AA,2,0)</f>
        <v>Egypt</v>
      </c>
      <c r="AQ259" s="98" t="str">
        <f ca="1">VLOOKUP(AI259,'TACC Competition'!$Z:$AA,2,0)</f>
        <v>Norway</v>
      </c>
      <c r="AR259" s="98" t="str">
        <f ca="1">VLOOKUP(AJ259,'TACC Competition'!$Z:$AA,2,0)</f>
        <v>Scotland</v>
      </c>
      <c r="AS259" s="98" t="str">
        <f ca="1">VLOOKUP(AK259,'TACC Competition'!$Z:$AA,2,0)</f>
        <v>Czechia</v>
      </c>
      <c r="AT259" s="98" t="str">
        <f ca="1">VLOOKUP(AL259,'TACC Competition'!$Z:$AA,2,0)</f>
        <v>Turkiye</v>
      </c>
      <c r="AU259" s="98" t="str">
        <f ca="1">VLOOKUP(AM259,'TACC Competition'!$Z:$AA,2,0)</f>
        <v>Panama</v>
      </c>
      <c r="AV259" s="98" t="str">
        <f ca="1">VLOOKUP(AN259,'TACC Competition'!$Z:$AA,2,0)</f>
        <v>Uzbekistan</v>
      </c>
    </row>
    <row r="260" spans="19:48" x14ac:dyDescent="0.15">
      <c r="S260" s="43" t="str">
        <f t="shared" ref="S260:S323" si="16">CONCATENATE(U260,V260,W260,X260,Y260,Z260,AA260,AB260,AC260,AD260,AE260,AF260)</f>
        <v>ACDEGIJL</v>
      </c>
      <c r="T260" s="93">
        <v>258</v>
      </c>
      <c r="U260" s="96" t="s">
        <v>69</v>
      </c>
      <c r="V260" s="96"/>
      <c r="W260" s="96" t="s">
        <v>71</v>
      </c>
      <c r="X260" s="96" t="s">
        <v>64</v>
      </c>
      <c r="Y260" s="96" t="s">
        <v>72</v>
      </c>
      <c r="Z260" s="96"/>
      <c r="AA260" s="96" t="s">
        <v>106</v>
      </c>
      <c r="AB260" s="96"/>
      <c r="AC260" s="96" t="s">
        <v>134</v>
      </c>
      <c r="AD260" s="96" t="s">
        <v>135</v>
      </c>
      <c r="AE260" s="96"/>
      <c r="AF260" s="96" t="s">
        <v>65</v>
      </c>
      <c r="AG260" s="97" t="s">
        <v>78</v>
      </c>
      <c r="AH260" s="97" t="s">
        <v>140</v>
      </c>
      <c r="AI260" s="97" t="s">
        <v>137</v>
      </c>
      <c r="AJ260" s="97" t="s">
        <v>77</v>
      </c>
      <c r="AK260" s="97" t="s">
        <v>74</v>
      </c>
      <c r="AL260" s="97" t="s">
        <v>75</v>
      </c>
      <c r="AM260" s="97" t="s">
        <v>141</v>
      </c>
      <c r="AN260" s="97" t="s">
        <v>138</v>
      </c>
      <c r="AO260" s="98" t="str">
        <f ca="1">VLOOKUP(AG260,'TACC Competition'!$Z:$AA,2,0)</f>
        <v>Cote d'Ivoire</v>
      </c>
      <c r="AP260" s="98" t="str">
        <f ca="1">VLOOKUP(AH260,'TACC Competition'!$Z:$AA,2,0)</f>
        <v>Egypt</v>
      </c>
      <c r="AQ260" s="98" t="str">
        <f ca="1">VLOOKUP(AI260,'TACC Competition'!$Z:$AA,2,0)</f>
        <v>Algeria</v>
      </c>
      <c r="AR260" s="98" t="str">
        <f ca="1">VLOOKUP(AJ260,'TACC Competition'!$Z:$AA,2,0)</f>
        <v>Scotland</v>
      </c>
      <c r="AS260" s="98" t="str">
        <f ca="1">VLOOKUP(AK260,'TACC Competition'!$Z:$AA,2,0)</f>
        <v>Czechia</v>
      </c>
      <c r="AT260" s="98" t="str">
        <f ca="1">VLOOKUP(AL260,'TACC Competition'!$Z:$AA,2,0)</f>
        <v>Turkiye</v>
      </c>
      <c r="AU260" s="98" t="str">
        <f ca="1">VLOOKUP(AM260,'TACC Competition'!$Z:$AA,2,0)</f>
        <v>Panama</v>
      </c>
      <c r="AV260" s="98" t="str">
        <f ca="1">VLOOKUP(AN260,'TACC Competition'!$Z:$AA,2,0)</f>
        <v>Norway</v>
      </c>
    </row>
    <row r="261" spans="19:48" x14ac:dyDescent="0.15">
      <c r="S261" s="43" t="str">
        <f t="shared" si="16"/>
        <v>ACDEGIJK</v>
      </c>
      <c r="T261" s="93">
        <v>259</v>
      </c>
      <c r="U261" s="96" t="s">
        <v>69</v>
      </c>
      <c r="V261" s="96"/>
      <c r="W261" s="96" t="s">
        <v>71</v>
      </c>
      <c r="X261" s="96" t="s">
        <v>64</v>
      </c>
      <c r="Y261" s="96" t="s">
        <v>72</v>
      </c>
      <c r="Z261" s="96"/>
      <c r="AA261" s="96" t="s">
        <v>106</v>
      </c>
      <c r="AB261" s="96"/>
      <c r="AC261" s="96" t="s">
        <v>134</v>
      </c>
      <c r="AD261" s="96" t="s">
        <v>135</v>
      </c>
      <c r="AE261" s="96" t="s">
        <v>136</v>
      </c>
      <c r="AF261" s="96"/>
      <c r="AG261" s="97" t="s">
        <v>78</v>
      </c>
      <c r="AH261" s="97" t="s">
        <v>140</v>
      </c>
      <c r="AI261" s="97" t="s">
        <v>137</v>
      </c>
      <c r="AJ261" s="97" t="s">
        <v>77</v>
      </c>
      <c r="AK261" s="97" t="s">
        <v>74</v>
      </c>
      <c r="AL261" s="97" t="s">
        <v>75</v>
      </c>
      <c r="AM261" s="97" t="s">
        <v>138</v>
      </c>
      <c r="AN261" s="97" t="s">
        <v>142</v>
      </c>
      <c r="AO261" s="98" t="str">
        <f ca="1">VLOOKUP(AG261,'TACC Competition'!$Z:$AA,2,0)</f>
        <v>Cote d'Ivoire</v>
      </c>
      <c r="AP261" s="98" t="str">
        <f ca="1">VLOOKUP(AH261,'TACC Competition'!$Z:$AA,2,0)</f>
        <v>Egypt</v>
      </c>
      <c r="AQ261" s="98" t="str">
        <f ca="1">VLOOKUP(AI261,'TACC Competition'!$Z:$AA,2,0)</f>
        <v>Algeria</v>
      </c>
      <c r="AR261" s="98" t="str">
        <f ca="1">VLOOKUP(AJ261,'TACC Competition'!$Z:$AA,2,0)</f>
        <v>Scotland</v>
      </c>
      <c r="AS261" s="98" t="str">
        <f ca="1">VLOOKUP(AK261,'TACC Competition'!$Z:$AA,2,0)</f>
        <v>Czechia</v>
      </c>
      <c r="AT261" s="98" t="str">
        <f ca="1">VLOOKUP(AL261,'TACC Competition'!$Z:$AA,2,0)</f>
        <v>Turkiye</v>
      </c>
      <c r="AU261" s="98" t="str">
        <f ca="1">VLOOKUP(AM261,'TACC Competition'!$Z:$AA,2,0)</f>
        <v>Norway</v>
      </c>
      <c r="AV261" s="98" t="str">
        <f ca="1">VLOOKUP(AN261,'TACC Competition'!$Z:$AA,2,0)</f>
        <v>Uzbekistan</v>
      </c>
    </row>
    <row r="262" spans="19:48" x14ac:dyDescent="0.15">
      <c r="S262" s="43" t="str">
        <f t="shared" si="16"/>
        <v>ACDEGHKL</v>
      </c>
      <c r="T262" s="93">
        <v>260</v>
      </c>
      <c r="U262" s="96" t="s">
        <v>69</v>
      </c>
      <c r="V262" s="96"/>
      <c r="W262" s="96" t="s">
        <v>71</v>
      </c>
      <c r="X262" s="96" t="s">
        <v>64</v>
      </c>
      <c r="Y262" s="96" t="s">
        <v>72</v>
      </c>
      <c r="Z262" s="96"/>
      <c r="AA262" s="96" t="s">
        <v>106</v>
      </c>
      <c r="AB262" s="96" t="s">
        <v>133</v>
      </c>
      <c r="AC262" s="96"/>
      <c r="AD262" s="96"/>
      <c r="AE262" s="96" t="s">
        <v>136</v>
      </c>
      <c r="AF262" s="96" t="s">
        <v>65</v>
      </c>
      <c r="AG262" s="97" t="s">
        <v>139</v>
      </c>
      <c r="AH262" s="97" t="s">
        <v>140</v>
      </c>
      <c r="AI262" s="97" t="s">
        <v>78</v>
      </c>
      <c r="AJ262" s="97" t="s">
        <v>77</v>
      </c>
      <c r="AK262" s="97" t="s">
        <v>74</v>
      </c>
      <c r="AL262" s="97" t="s">
        <v>75</v>
      </c>
      <c r="AM262" s="97" t="s">
        <v>141</v>
      </c>
      <c r="AN262" s="97" t="s">
        <v>142</v>
      </c>
      <c r="AO262" s="98" t="str">
        <f ca="1">VLOOKUP(AG262,'TACC Competition'!$Z:$AA,2,0)</f>
        <v>Saudi Arabia</v>
      </c>
      <c r="AP262" s="98" t="str">
        <f ca="1">VLOOKUP(AH262,'TACC Competition'!$Z:$AA,2,0)</f>
        <v>Egypt</v>
      </c>
      <c r="AQ262" s="98" t="str">
        <f ca="1">VLOOKUP(AI262,'TACC Competition'!$Z:$AA,2,0)</f>
        <v>Cote d'Ivoire</v>
      </c>
      <c r="AR262" s="98" t="str">
        <f ca="1">VLOOKUP(AJ262,'TACC Competition'!$Z:$AA,2,0)</f>
        <v>Scotland</v>
      </c>
      <c r="AS262" s="98" t="str">
        <f ca="1">VLOOKUP(AK262,'TACC Competition'!$Z:$AA,2,0)</f>
        <v>Czechia</v>
      </c>
      <c r="AT262" s="98" t="str">
        <f ca="1">VLOOKUP(AL262,'TACC Competition'!$Z:$AA,2,0)</f>
        <v>Turkiye</v>
      </c>
      <c r="AU262" s="98" t="str">
        <f ca="1">VLOOKUP(AM262,'TACC Competition'!$Z:$AA,2,0)</f>
        <v>Panama</v>
      </c>
      <c r="AV262" s="98" t="str">
        <f ca="1">VLOOKUP(AN262,'TACC Competition'!$Z:$AA,2,0)</f>
        <v>Uzbekistan</v>
      </c>
    </row>
    <row r="263" spans="19:48" x14ac:dyDescent="0.15">
      <c r="S263" s="43" t="str">
        <f t="shared" si="16"/>
        <v>ACDEGHJL</v>
      </c>
      <c r="T263" s="93">
        <v>261</v>
      </c>
      <c r="U263" s="96" t="s">
        <v>69</v>
      </c>
      <c r="V263" s="96"/>
      <c r="W263" s="96" t="s">
        <v>71</v>
      </c>
      <c r="X263" s="96" t="s">
        <v>64</v>
      </c>
      <c r="Y263" s="96" t="s">
        <v>72</v>
      </c>
      <c r="Z263" s="96"/>
      <c r="AA263" s="96" t="s">
        <v>106</v>
      </c>
      <c r="AB263" s="96" t="s">
        <v>133</v>
      </c>
      <c r="AC263" s="96"/>
      <c r="AD263" s="96" t="s">
        <v>135</v>
      </c>
      <c r="AE263" s="96"/>
      <c r="AF263" s="96" t="s">
        <v>65</v>
      </c>
      <c r="AG263" s="97" t="s">
        <v>139</v>
      </c>
      <c r="AH263" s="97" t="s">
        <v>140</v>
      </c>
      <c r="AI263" s="97" t="s">
        <v>137</v>
      </c>
      <c r="AJ263" s="97" t="s">
        <v>77</v>
      </c>
      <c r="AK263" s="97" t="s">
        <v>74</v>
      </c>
      <c r="AL263" s="97" t="s">
        <v>75</v>
      </c>
      <c r="AM263" s="97" t="s">
        <v>141</v>
      </c>
      <c r="AN263" s="97" t="s">
        <v>78</v>
      </c>
      <c r="AO263" s="98" t="str">
        <f ca="1">VLOOKUP(AG263,'TACC Competition'!$Z:$AA,2,0)</f>
        <v>Saudi Arabia</v>
      </c>
      <c r="AP263" s="98" t="str">
        <f ca="1">VLOOKUP(AH263,'TACC Competition'!$Z:$AA,2,0)</f>
        <v>Egypt</v>
      </c>
      <c r="AQ263" s="98" t="str">
        <f ca="1">VLOOKUP(AI263,'TACC Competition'!$Z:$AA,2,0)</f>
        <v>Algeria</v>
      </c>
      <c r="AR263" s="98" t="str">
        <f ca="1">VLOOKUP(AJ263,'TACC Competition'!$Z:$AA,2,0)</f>
        <v>Scotland</v>
      </c>
      <c r="AS263" s="98" t="str">
        <f ca="1">VLOOKUP(AK263,'TACC Competition'!$Z:$AA,2,0)</f>
        <v>Czechia</v>
      </c>
      <c r="AT263" s="98" t="str">
        <f ca="1">VLOOKUP(AL263,'TACC Competition'!$Z:$AA,2,0)</f>
        <v>Turkiye</v>
      </c>
      <c r="AU263" s="98" t="str">
        <f ca="1">VLOOKUP(AM263,'TACC Competition'!$Z:$AA,2,0)</f>
        <v>Panama</v>
      </c>
      <c r="AV263" s="98" t="str">
        <f ca="1">VLOOKUP(AN263,'TACC Competition'!$Z:$AA,2,0)</f>
        <v>Cote d'Ivoire</v>
      </c>
    </row>
    <row r="264" spans="19:48" x14ac:dyDescent="0.15">
      <c r="S264" s="43" t="str">
        <f t="shared" si="16"/>
        <v>ACDEGHJK</v>
      </c>
      <c r="T264" s="93">
        <v>262</v>
      </c>
      <c r="U264" s="96" t="s">
        <v>69</v>
      </c>
      <c r="V264" s="96"/>
      <c r="W264" s="96" t="s">
        <v>71</v>
      </c>
      <c r="X264" s="96" t="s">
        <v>64</v>
      </c>
      <c r="Y264" s="96" t="s">
        <v>72</v>
      </c>
      <c r="Z264" s="96"/>
      <c r="AA264" s="96" t="s">
        <v>106</v>
      </c>
      <c r="AB264" s="96" t="s">
        <v>133</v>
      </c>
      <c r="AC264" s="96"/>
      <c r="AD264" s="96" t="s">
        <v>135</v>
      </c>
      <c r="AE264" s="96" t="s">
        <v>136</v>
      </c>
      <c r="AF264" s="96"/>
      <c r="AG264" s="97" t="s">
        <v>139</v>
      </c>
      <c r="AH264" s="97" t="s">
        <v>140</v>
      </c>
      <c r="AI264" s="97" t="s">
        <v>137</v>
      </c>
      <c r="AJ264" s="97" t="s">
        <v>77</v>
      </c>
      <c r="AK264" s="97" t="s">
        <v>74</v>
      </c>
      <c r="AL264" s="97" t="s">
        <v>75</v>
      </c>
      <c r="AM264" s="97" t="s">
        <v>78</v>
      </c>
      <c r="AN264" s="97" t="s">
        <v>142</v>
      </c>
      <c r="AO264" s="98" t="str">
        <f ca="1">VLOOKUP(AG264,'TACC Competition'!$Z:$AA,2,0)</f>
        <v>Saudi Arabia</v>
      </c>
      <c r="AP264" s="98" t="str">
        <f ca="1">VLOOKUP(AH264,'TACC Competition'!$Z:$AA,2,0)</f>
        <v>Egypt</v>
      </c>
      <c r="AQ264" s="98" t="str">
        <f ca="1">VLOOKUP(AI264,'TACC Competition'!$Z:$AA,2,0)</f>
        <v>Algeria</v>
      </c>
      <c r="AR264" s="98" t="str">
        <f ca="1">VLOOKUP(AJ264,'TACC Competition'!$Z:$AA,2,0)</f>
        <v>Scotland</v>
      </c>
      <c r="AS264" s="98" t="str">
        <f ca="1">VLOOKUP(AK264,'TACC Competition'!$Z:$AA,2,0)</f>
        <v>Czechia</v>
      </c>
      <c r="AT264" s="98" t="str">
        <f ca="1">VLOOKUP(AL264,'TACC Competition'!$Z:$AA,2,0)</f>
        <v>Turkiye</v>
      </c>
      <c r="AU264" s="98" t="str">
        <f ca="1">VLOOKUP(AM264,'TACC Competition'!$Z:$AA,2,0)</f>
        <v>Cote d'Ivoire</v>
      </c>
      <c r="AV264" s="98" t="str">
        <f ca="1">VLOOKUP(AN264,'TACC Competition'!$Z:$AA,2,0)</f>
        <v>Uzbekistan</v>
      </c>
    </row>
    <row r="265" spans="19:48" x14ac:dyDescent="0.15">
      <c r="S265" s="43" t="str">
        <f t="shared" si="16"/>
        <v>ACDEGHIL</v>
      </c>
      <c r="T265" s="93">
        <v>263</v>
      </c>
      <c r="U265" s="96" t="s">
        <v>69</v>
      </c>
      <c r="V265" s="96"/>
      <c r="W265" s="96" t="s">
        <v>71</v>
      </c>
      <c r="X265" s="96" t="s">
        <v>64</v>
      </c>
      <c r="Y265" s="96" t="s">
        <v>72</v>
      </c>
      <c r="Z265" s="96"/>
      <c r="AA265" s="96" t="s">
        <v>106</v>
      </c>
      <c r="AB265" s="96" t="s">
        <v>133</v>
      </c>
      <c r="AC265" s="96" t="s">
        <v>134</v>
      </c>
      <c r="AD265" s="96"/>
      <c r="AE265" s="96"/>
      <c r="AF265" s="96" t="s">
        <v>65</v>
      </c>
      <c r="AG265" s="97" t="s">
        <v>139</v>
      </c>
      <c r="AH265" s="97" t="s">
        <v>140</v>
      </c>
      <c r="AI265" s="97" t="s">
        <v>78</v>
      </c>
      <c r="AJ265" s="97" t="s">
        <v>77</v>
      </c>
      <c r="AK265" s="97" t="s">
        <v>74</v>
      </c>
      <c r="AL265" s="97" t="s">
        <v>75</v>
      </c>
      <c r="AM265" s="97" t="s">
        <v>141</v>
      </c>
      <c r="AN265" s="97" t="s">
        <v>138</v>
      </c>
      <c r="AO265" s="98" t="str">
        <f ca="1">VLOOKUP(AG265,'TACC Competition'!$Z:$AA,2,0)</f>
        <v>Saudi Arabia</v>
      </c>
      <c r="AP265" s="98" t="str">
        <f ca="1">VLOOKUP(AH265,'TACC Competition'!$Z:$AA,2,0)</f>
        <v>Egypt</v>
      </c>
      <c r="AQ265" s="98" t="str">
        <f ca="1">VLOOKUP(AI265,'TACC Competition'!$Z:$AA,2,0)</f>
        <v>Cote d'Ivoire</v>
      </c>
      <c r="AR265" s="98" t="str">
        <f ca="1">VLOOKUP(AJ265,'TACC Competition'!$Z:$AA,2,0)</f>
        <v>Scotland</v>
      </c>
      <c r="AS265" s="98" t="str">
        <f ca="1">VLOOKUP(AK265,'TACC Competition'!$Z:$AA,2,0)</f>
        <v>Czechia</v>
      </c>
      <c r="AT265" s="98" t="str">
        <f ca="1">VLOOKUP(AL265,'TACC Competition'!$Z:$AA,2,0)</f>
        <v>Turkiye</v>
      </c>
      <c r="AU265" s="98" t="str">
        <f ca="1">VLOOKUP(AM265,'TACC Competition'!$Z:$AA,2,0)</f>
        <v>Panama</v>
      </c>
      <c r="AV265" s="98" t="str">
        <f ca="1">VLOOKUP(AN265,'TACC Competition'!$Z:$AA,2,0)</f>
        <v>Norway</v>
      </c>
    </row>
    <row r="266" spans="19:48" x14ac:dyDescent="0.15">
      <c r="S266" s="43" t="str">
        <f t="shared" si="16"/>
        <v>ACDEGHIK</v>
      </c>
      <c r="T266" s="93">
        <v>264</v>
      </c>
      <c r="U266" s="96" t="s">
        <v>69</v>
      </c>
      <c r="V266" s="96"/>
      <c r="W266" s="96" t="s">
        <v>71</v>
      </c>
      <c r="X266" s="96" t="s">
        <v>64</v>
      </c>
      <c r="Y266" s="96" t="s">
        <v>72</v>
      </c>
      <c r="Z266" s="96"/>
      <c r="AA266" s="96" t="s">
        <v>106</v>
      </c>
      <c r="AB266" s="96" t="s">
        <v>133</v>
      </c>
      <c r="AC266" s="96" t="s">
        <v>134</v>
      </c>
      <c r="AD266" s="96"/>
      <c r="AE266" s="96" t="s">
        <v>136</v>
      </c>
      <c r="AF266" s="96"/>
      <c r="AG266" s="97" t="s">
        <v>139</v>
      </c>
      <c r="AH266" s="97" t="s">
        <v>140</v>
      </c>
      <c r="AI266" s="97" t="s">
        <v>78</v>
      </c>
      <c r="AJ266" s="97" t="s">
        <v>77</v>
      </c>
      <c r="AK266" s="97" t="s">
        <v>74</v>
      </c>
      <c r="AL266" s="97" t="s">
        <v>75</v>
      </c>
      <c r="AM266" s="97" t="s">
        <v>138</v>
      </c>
      <c r="AN266" s="97" t="s">
        <v>142</v>
      </c>
      <c r="AO266" s="98" t="str">
        <f ca="1">VLOOKUP(AG266,'TACC Competition'!$Z:$AA,2,0)</f>
        <v>Saudi Arabia</v>
      </c>
      <c r="AP266" s="98" t="str">
        <f ca="1">VLOOKUP(AH266,'TACC Competition'!$Z:$AA,2,0)</f>
        <v>Egypt</v>
      </c>
      <c r="AQ266" s="98" t="str">
        <f ca="1">VLOOKUP(AI266,'TACC Competition'!$Z:$AA,2,0)</f>
        <v>Cote d'Ivoire</v>
      </c>
      <c r="AR266" s="98" t="str">
        <f ca="1">VLOOKUP(AJ266,'TACC Competition'!$Z:$AA,2,0)</f>
        <v>Scotland</v>
      </c>
      <c r="AS266" s="98" t="str">
        <f ca="1">VLOOKUP(AK266,'TACC Competition'!$Z:$AA,2,0)</f>
        <v>Czechia</v>
      </c>
      <c r="AT266" s="98" t="str">
        <f ca="1">VLOOKUP(AL266,'TACC Competition'!$Z:$AA,2,0)</f>
        <v>Turkiye</v>
      </c>
      <c r="AU266" s="98" t="str">
        <f ca="1">VLOOKUP(AM266,'TACC Competition'!$Z:$AA,2,0)</f>
        <v>Norway</v>
      </c>
      <c r="AV266" s="98" t="str">
        <f ca="1">VLOOKUP(AN266,'TACC Competition'!$Z:$AA,2,0)</f>
        <v>Uzbekistan</v>
      </c>
    </row>
    <row r="267" spans="19:48" x14ac:dyDescent="0.15">
      <c r="S267" s="43" t="str">
        <f t="shared" si="16"/>
        <v>ACDEGHIJ</v>
      </c>
      <c r="T267" s="93">
        <v>265</v>
      </c>
      <c r="U267" s="96" t="s">
        <v>69</v>
      </c>
      <c r="V267" s="96"/>
      <c r="W267" s="96" t="s">
        <v>71</v>
      </c>
      <c r="X267" s="96" t="s">
        <v>64</v>
      </c>
      <c r="Y267" s="96" t="s">
        <v>72</v>
      </c>
      <c r="Z267" s="96"/>
      <c r="AA267" s="96" t="s">
        <v>106</v>
      </c>
      <c r="AB267" s="96" t="s">
        <v>133</v>
      </c>
      <c r="AC267" s="96" t="s">
        <v>134</v>
      </c>
      <c r="AD267" s="96" t="s">
        <v>135</v>
      </c>
      <c r="AE267" s="96"/>
      <c r="AF267" s="96"/>
      <c r="AG267" s="97" t="s">
        <v>139</v>
      </c>
      <c r="AH267" s="97" t="s">
        <v>140</v>
      </c>
      <c r="AI267" s="97" t="s">
        <v>137</v>
      </c>
      <c r="AJ267" s="97" t="s">
        <v>77</v>
      </c>
      <c r="AK267" s="97" t="s">
        <v>74</v>
      </c>
      <c r="AL267" s="97" t="s">
        <v>75</v>
      </c>
      <c r="AM267" s="97" t="s">
        <v>78</v>
      </c>
      <c r="AN267" s="97" t="s">
        <v>138</v>
      </c>
      <c r="AO267" s="98" t="str">
        <f ca="1">VLOOKUP(AG267,'TACC Competition'!$Z:$AA,2,0)</f>
        <v>Saudi Arabia</v>
      </c>
      <c r="AP267" s="98" t="str">
        <f ca="1">VLOOKUP(AH267,'TACC Competition'!$Z:$AA,2,0)</f>
        <v>Egypt</v>
      </c>
      <c r="AQ267" s="98" t="str">
        <f ca="1">VLOOKUP(AI267,'TACC Competition'!$Z:$AA,2,0)</f>
        <v>Algeria</v>
      </c>
      <c r="AR267" s="98" t="str">
        <f ca="1">VLOOKUP(AJ267,'TACC Competition'!$Z:$AA,2,0)</f>
        <v>Scotland</v>
      </c>
      <c r="AS267" s="98" t="str">
        <f ca="1">VLOOKUP(AK267,'TACC Competition'!$Z:$AA,2,0)</f>
        <v>Czechia</v>
      </c>
      <c r="AT267" s="98" t="str">
        <f ca="1">VLOOKUP(AL267,'TACC Competition'!$Z:$AA,2,0)</f>
        <v>Turkiye</v>
      </c>
      <c r="AU267" s="98" t="str">
        <f ca="1">VLOOKUP(AM267,'TACC Competition'!$Z:$AA,2,0)</f>
        <v>Cote d'Ivoire</v>
      </c>
      <c r="AV267" s="98" t="str">
        <f ca="1">VLOOKUP(AN267,'TACC Competition'!$Z:$AA,2,0)</f>
        <v>Norway</v>
      </c>
    </row>
    <row r="268" spans="19:48" x14ac:dyDescent="0.15">
      <c r="S268" s="43" t="str">
        <f t="shared" si="16"/>
        <v>ACDEFJKL</v>
      </c>
      <c r="T268" s="93">
        <v>266</v>
      </c>
      <c r="U268" s="96" t="s">
        <v>69</v>
      </c>
      <c r="V268" s="96"/>
      <c r="W268" s="96" t="s">
        <v>71</v>
      </c>
      <c r="X268" s="96" t="s">
        <v>64</v>
      </c>
      <c r="Y268" s="96" t="s">
        <v>72</v>
      </c>
      <c r="Z268" s="96" t="s">
        <v>73</v>
      </c>
      <c r="AA268" s="96"/>
      <c r="AB268" s="96"/>
      <c r="AC268" s="96"/>
      <c r="AD268" s="96" t="s">
        <v>135</v>
      </c>
      <c r="AE268" s="96" t="s">
        <v>136</v>
      </c>
      <c r="AF268" s="96" t="s">
        <v>65</v>
      </c>
      <c r="AG268" s="97" t="s">
        <v>77</v>
      </c>
      <c r="AH268" s="97" t="s">
        <v>137</v>
      </c>
      <c r="AI268" s="97" t="s">
        <v>78</v>
      </c>
      <c r="AJ268" s="97" t="s">
        <v>75</v>
      </c>
      <c r="AK268" s="97" t="s">
        <v>74</v>
      </c>
      <c r="AL268" s="97" t="s">
        <v>79</v>
      </c>
      <c r="AM268" s="97" t="s">
        <v>141</v>
      </c>
      <c r="AN268" s="97" t="s">
        <v>142</v>
      </c>
      <c r="AO268" s="98" t="str">
        <f ca="1">VLOOKUP(AG268,'TACC Competition'!$Z:$AA,2,0)</f>
        <v>Scotland</v>
      </c>
      <c r="AP268" s="98" t="str">
        <f ca="1">VLOOKUP(AH268,'TACC Competition'!$Z:$AA,2,0)</f>
        <v>Algeria</v>
      </c>
      <c r="AQ268" s="98" t="str">
        <f ca="1">VLOOKUP(AI268,'TACC Competition'!$Z:$AA,2,0)</f>
        <v>Cote d'Ivoire</v>
      </c>
      <c r="AR268" s="98" t="str">
        <f ca="1">VLOOKUP(AJ268,'TACC Competition'!$Z:$AA,2,0)</f>
        <v>Turkiye</v>
      </c>
      <c r="AS268" s="98" t="str">
        <f ca="1">VLOOKUP(AK268,'TACC Competition'!$Z:$AA,2,0)</f>
        <v>Czechia</v>
      </c>
      <c r="AT268" s="98" t="str">
        <f ca="1">VLOOKUP(AL268,'TACC Competition'!$Z:$AA,2,0)</f>
        <v>Sweden</v>
      </c>
      <c r="AU268" s="98" t="str">
        <f ca="1">VLOOKUP(AM268,'TACC Competition'!$Z:$AA,2,0)</f>
        <v>Panama</v>
      </c>
      <c r="AV268" s="98" t="str">
        <f ca="1">VLOOKUP(AN268,'TACC Competition'!$Z:$AA,2,0)</f>
        <v>Uzbekistan</v>
      </c>
    </row>
    <row r="269" spans="19:48" x14ac:dyDescent="0.15">
      <c r="S269" s="43" t="str">
        <f t="shared" si="16"/>
        <v>ACDEFIKL</v>
      </c>
      <c r="T269" s="93">
        <v>267</v>
      </c>
      <c r="U269" s="96" t="s">
        <v>69</v>
      </c>
      <c r="V269" s="96"/>
      <c r="W269" s="96" t="s">
        <v>71</v>
      </c>
      <c r="X269" s="96" t="s">
        <v>64</v>
      </c>
      <c r="Y269" s="96" t="s">
        <v>72</v>
      </c>
      <c r="Z269" s="96" t="s">
        <v>73</v>
      </c>
      <c r="AA269" s="96"/>
      <c r="AB269" s="96"/>
      <c r="AC269" s="96" t="s">
        <v>134</v>
      </c>
      <c r="AD269" s="96"/>
      <c r="AE269" s="96" t="s">
        <v>136</v>
      </c>
      <c r="AF269" s="96" t="s">
        <v>65</v>
      </c>
      <c r="AG269" s="97" t="s">
        <v>77</v>
      </c>
      <c r="AH269" s="97" t="s">
        <v>78</v>
      </c>
      <c r="AI269" s="97" t="s">
        <v>138</v>
      </c>
      <c r="AJ269" s="97" t="s">
        <v>75</v>
      </c>
      <c r="AK269" s="97" t="s">
        <v>74</v>
      </c>
      <c r="AL269" s="97" t="s">
        <v>79</v>
      </c>
      <c r="AM269" s="97" t="s">
        <v>141</v>
      </c>
      <c r="AN269" s="97" t="s">
        <v>142</v>
      </c>
      <c r="AO269" s="98" t="str">
        <f ca="1">VLOOKUP(AG269,'TACC Competition'!$Z:$AA,2,0)</f>
        <v>Scotland</v>
      </c>
      <c r="AP269" s="98" t="str">
        <f ca="1">VLOOKUP(AH269,'TACC Competition'!$Z:$AA,2,0)</f>
        <v>Cote d'Ivoire</v>
      </c>
      <c r="AQ269" s="98" t="str">
        <f ca="1">VLOOKUP(AI269,'TACC Competition'!$Z:$AA,2,0)</f>
        <v>Norway</v>
      </c>
      <c r="AR269" s="98" t="str">
        <f ca="1">VLOOKUP(AJ269,'TACC Competition'!$Z:$AA,2,0)</f>
        <v>Turkiye</v>
      </c>
      <c r="AS269" s="98" t="str">
        <f ca="1">VLOOKUP(AK269,'TACC Competition'!$Z:$AA,2,0)</f>
        <v>Czechia</v>
      </c>
      <c r="AT269" s="98" t="str">
        <f ca="1">VLOOKUP(AL269,'TACC Competition'!$Z:$AA,2,0)</f>
        <v>Sweden</v>
      </c>
      <c r="AU269" s="98" t="str">
        <f ca="1">VLOOKUP(AM269,'TACC Competition'!$Z:$AA,2,0)</f>
        <v>Panama</v>
      </c>
      <c r="AV269" s="98" t="str">
        <f ca="1">VLOOKUP(AN269,'TACC Competition'!$Z:$AA,2,0)</f>
        <v>Uzbekistan</v>
      </c>
    </row>
    <row r="270" spans="19:48" x14ac:dyDescent="0.15">
      <c r="S270" s="43" t="str">
        <f t="shared" si="16"/>
        <v>ACDEFIJL</v>
      </c>
      <c r="T270" s="93">
        <v>268</v>
      </c>
      <c r="U270" s="96" t="s">
        <v>69</v>
      </c>
      <c r="V270" s="96"/>
      <c r="W270" s="96" t="s">
        <v>71</v>
      </c>
      <c r="X270" s="96" t="s">
        <v>64</v>
      </c>
      <c r="Y270" s="96" t="s">
        <v>72</v>
      </c>
      <c r="Z270" s="96" t="s">
        <v>73</v>
      </c>
      <c r="AA270" s="96"/>
      <c r="AB270" s="96"/>
      <c r="AC270" s="96" t="s">
        <v>134</v>
      </c>
      <c r="AD270" s="96" t="s">
        <v>135</v>
      </c>
      <c r="AE270" s="96"/>
      <c r="AF270" s="96" t="s">
        <v>65</v>
      </c>
      <c r="AG270" s="97" t="s">
        <v>77</v>
      </c>
      <c r="AH270" s="97" t="s">
        <v>137</v>
      </c>
      <c r="AI270" s="97" t="s">
        <v>78</v>
      </c>
      <c r="AJ270" s="97" t="s">
        <v>75</v>
      </c>
      <c r="AK270" s="97" t="s">
        <v>74</v>
      </c>
      <c r="AL270" s="97" t="s">
        <v>79</v>
      </c>
      <c r="AM270" s="97" t="s">
        <v>141</v>
      </c>
      <c r="AN270" s="97" t="s">
        <v>138</v>
      </c>
      <c r="AO270" s="98" t="str">
        <f ca="1">VLOOKUP(AG270,'TACC Competition'!$Z:$AA,2,0)</f>
        <v>Scotland</v>
      </c>
      <c r="AP270" s="98" t="str">
        <f ca="1">VLOOKUP(AH270,'TACC Competition'!$Z:$AA,2,0)</f>
        <v>Algeria</v>
      </c>
      <c r="AQ270" s="98" t="str">
        <f ca="1">VLOOKUP(AI270,'TACC Competition'!$Z:$AA,2,0)</f>
        <v>Cote d'Ivoire</v>
      </c>
      <c r="AR270" s="98" t="str">
        <f ca="1">VLOOKUP(AJ270,'TACC Competition'!$Z:$AA,2,0)</f>
        <v>Turkiye</v>
      </c>
      <c r="AS270" s="98" t="str">
        <f ca="1">VLOOKUP(AK270,'TACC Competition'!$Z:$AA,2,0)</f>
        <v>Czechia</v>
      </c>
      <c r="AT270" s="98" t="str">
        <f ca="1">VLOOKUP(AL270,'TACC Competition'!$Z:$AA,2,0)</f>
        <v>Sweden</v>
      </c>
      <c r="AU270" s="98" t="str">
        <f ca="1">VLOOKUP(AM270,'TACC Competition'!$Z:$AA,2,0)</f>
        <v>Panama</v>
      </c>
      <c r="AV270" s="98" t="str">
        <f ca="1">VLOOKUP(AN270,'TACC Competition'!$Z:$AA,2,0)</f>
        <v>Norway</v>
      </c>
    </row>
    <row r="271" spans="19:48" x14ac:dyDescent="0.15">
      <c r="S271" s="43" t="str">
        <f t="shared" si="16"/>
        <v>ACDEFIJK</v>
      </c>
      <c r="T271" s="93">
        <v>269</v>
      </c>
      <c r="U271" s="96" t="s">
        <v>69</v>
      </c>
      <c r="V271" s="96"/>
      <c r="W271" s="96" t="s">
        <v>71</v>
      </c>
      <c r="X271" s="96" t="s">
        <v>64</v>
      </c>
      <c r="Y271" s="96" t="s">
        <v>72</v>
      </c>
      <c r="Z271" s="96" t="s">
        <v>73</v>
      </c>
      <c r="AA271" s="96"/>
      <c r="AB271" s="96"/>
      <c r="AC271" s="96" t="s">
        <v>134</v>
      </c>
      <c r="AD271" s="96" t="s">
        <v>135</v>
      </c>
      <c r="AE271" s="96" t="s">
        <v>136</v>
      </c>
      <c r="AF271" s="96"/>
      <c r="AG271" s="97" t="s">
        <v>77</v>
      </c>
      <c r="AH271" s="97" t="s">
        <v>137</v>
      </c>
      <c r="AI271" s="97" t="s">
        <v>78</v>
      </c>
      <c r="AJ271" s="97" t="s">
        <v>75</v>
      </c>
      <c r="AK271" s="97" t="s">
        <v>74</v>
      </c>
      <c r="AL271" s="97" t="s">
        <v>79</v>
      </c>
      <c r="AM271" s="97" t="s">
        <v>138</v>
      </c>
      <c r="AN271" s="97" t="s">
        <v>142</v>
      </c>
      <c r="AO271" s="98" t="str">
        <f ca="1">VLOOKUP(AG271,'TACC Competition'!$Z:$AA,2,0)</f>
        <v>Scotland</v>
      </c>
      <c r="AP271" s="98" t="str">
        <f ca="1">VLOOKUP(AH271,'TACC Competition'!$Z:$AA,2,0)</f>
        <v>Algeria</v>
      </c>
      <c r="AQ271" s="98" t="str">
        <f ca="1">VLOOKUP(AI271,'TACC Competition'!$Z:$AA,2,0)</f>
        <v>Cote d'Ivoire</v>
      </c>
      <c r="AR271" s="98" t="str">
        <f ca="1">VLOOKUP(AJ271,'TACC Competition'!$Z:$AA,2,0)</f>
        <v>Turkiye</v>
      </c>
      <c r="AS271" s="98" t="str">
        <f ca="1">VLOOKUP(AK271,'TACC Competition'!$Z:$AA,2,0)</f>
        <v>Czechia</v>
      </c>
      <c r="AT271" s="98" t="str">
        <f ca="1">VLOOKUP(AL271,'TACC Competition'!$Z:$AA,2,0)</f>
        <v>Sweden</v>
      </c>
      <c r="AU271" s="98" t="str">
        <f ca="1">VLOOKUP(AM271,'TACC Competition'!$Z:$AA,2,0)</f>
        <v>Norway</v>
      </c>
      <c r="AV271" s="98" t="str">
        <f ca="1">VLOOKUP(AN271,'TACC Competition'!$Z:$AA,2,0)</f>
        <v>Uzbekistan</v>
      </c>
    </row>
    <row r="272" spans="19:48" x14ac:dyDescent="0.15">
      <c r="S272" s="43" t="str">
        <f t="shared" si="16"/>
        <v>ACDEFHKL</v>
      </c>
      <c r="T272" s="93">
        <v>270</v>
      </c>
      <c r="U272" s="96" t="s">
        <v>69</v>
      </c>
      <c r="V272" s="96"/>
      <c r="W272" s="96" t="s">
        <v>71</v>
      </c>
      <c r="X272" s="96" t="s">
        <v>64</v>
      </c>
      <c r="Y272" s="96" t="s">
        <v>72</v>
      </c>
      <c r="Z272" s="96" t="s">
        <v>73</v>
      </c>
      <c r="AA272" s="96"/>
      <c r="AB272" s="96" t="s">
        <v>133</v>
      </c>
      <c r="AC272" s="96"/>
      <c r="AD272" s="96"/>
      <c r="AE272" s="96" t="s">
        <v>136</v>
      </c>
      <c r="AF272" s="96" t="s">
        <v>65</v>
      </c>
      <c r="AG272" s="97" t="s">
        <v>139</v>
      </c>
      <c r="AH272" s="97" t="s">
        <v>78</v>
      </c>
      <c r="AI272" s="97" t="s">
        <v>79</v>
      </c>
      <c r="AJ272" s="97" t="s">
        <v>77</v>
      </c>
      <c r="AK272" s="97" t="s">
        <v>74</v>
      </c>
      <c r="AL272" s="97" t="s">
        <v>75</v>
      </c>
      <c r="AM272" s="97" t="s">
        <v>141</v>
      </c>
      <c r="AN272" s="97" t="s">
        <v>142</v>
      </c>
      <c r="AO272" s="98" t="str">
        <f ca="1">VLOOKUP(AG272,'TACC Competition'!$Z:$AA,2,0)</f>
        <v>Saudi Arabia</v>
      </c>
      <c r="AP272" s="98" t="str">
        <f ca="1">VLOOKUP(AH272,'TACC Competition'!$Z:$AA,2,0)</f>
        <v>Cote d'Ivoire</v>
      </c>
      <c r="AQ272" s="98" t="str">
        <f ca="1">VLOOKUP(AI272,'TACC Competition'!$Z:$AA,2,0)</f>
        <v>Sweden</v>
      </c>
      <c r="AR272" s="98" t="str">
        <f ca="1">VLOOKUP(AJ272,'TACC Competition'!$Z:$AA,2,0)</f>
        <v>Scotland</v>
      </c>
      <c r="AS272" s="98" t="str">
        <f ca="1">VLOOKUP(AK272,'TACC Competition'!$Z:$AA,2,0)</f>
        <v>Czechia</v>
      </c>
      <c r="AT272" s="98" t="str">
        <f ca="1">VLOOKUP(AL272,'TACC Competition'!$Z:$AA,2,0)</f>
        <v>Turkiye</v>
      </c>
      <c r="AU272" s="98" t="str">
        <f ca="1">VLOOKUP(AM272,'TACC Competition'!$Z:$AA,2,0)</f>
        <v>Panama</v>
      </c>
      <c r="AV272" s="98" t="str">
        <f ca="1">VLOOKUP(AN272,'TACC Competition'!$Z:$AA,2,0)</f>
        <v>Uzbekistan</v>
      </c>
    </row>
    <row r="273" spans="19:48" x14ac:dyDescent="0.15">
      <c r="S273" s="43" t="str">
        <f t="shared" si="16"/>
        <v>ACDEFHJL</v>
      </c>
      <c r="T273" s="93">
        <v>271</v>
      </c>
      <c r="U273" s="96" t="s">
        <v>69</v>
      </c>
      <c r="V273" s="96"/>
      <c r="W273" s="96" t="s">
        <v>71</v>
      </c>
      <c r="X273" s="96" t="s">
        <v>64</v>
      </c>
      <c r="Y273" s="96" t="s">
        <v>72</v>
      </c>
      <c r="Z273" s="96" t="s">
        <v>73</v>
      </c>
      <c r="AA273" s="96"/>
      <c r="AB273" s="96" t="s">
        <v>133</v>
      </c>
      <c r="AC273" s="96"/>
      <c r="AD273" s="96" t="s">
        <v>135</v>
      </c>
      <c r="AE273" s="96"/>
      <c r="AF273" s="96" t="s">
        <v>65</v>
      </c>
      <c r="AG273" s="97" t="s">
        <v>139</v>
      </c>
      <c r="AH273" s="97" t="s">
        <v>137</v>
      </c>
      <c r="AI273" s="97" t="s">
        <v>79</v>
      </c>
      <c r="AJ273" s="97" t="s">
        <v>77</v>
      </c>
      <c r="AK273" s="97" t="s">
        <v>74</v>
      </c>
      <c r="AL273" s="97" t="s">
        <v>75</v>
      </c>
      <c r="AM273" s="97" t="s">
        <v>141</v>
      </c>
      <c r="AN273" s="97" t="s">
        <v>78</v>
      </c>
      <c r="AO273" s="98" t="str">
        <f ca="1">VLOOKUP(AG273,'TACC Competition'!$Z:$AA,2,0)</f>
        <v>Saudi Arabia</v>
      </c>
      <c r="AP273" s="98" t="str">
        <f ca="1">VLOOKUP(AH273,'TACC Competition'!$Z:$AA,2,0)</f>
        <v>Algeria</v>
      </c>
      <c r="AQ273" s="98" t="str">
        <f ca="1">VLOOKUP(AI273,'TACC Competition'!$Z:$AA,2,0)</f>
        <v>Sweden</v>
      </c>
      <c r="AR273" s="98" t="str">
        <f ca="1">VLOOKUP(AJ273,'TACC Competition'!$Z:$AA,2,0)</f>
        <v>Scotland</v>
      </c>
      <c r="AS273" s="98" t="str">
        <f ca="1">VLOOKUP(AK273,'TACC Competition'!$Z:$AA,2,0)</f>
        <v>Czechia</v>
      </c>
      <c r="AT273" s="98" t="str">
        <f ca="1">VLOOKUP(AL273,'TACC Competition'!$Z:$AA,2,0)</f>
        <v>Turkiye</v>
      </c>
      <c r="AU273" s="98" t="str">
        <f ca="1">VLOOKUP(AM273,'TACC Competition'!$Z:$AA,2,0)</f>
        <v>Panama</v>
      </c>
      <c r="AV273" s="98" t="str">
        <f ca="1">VLOOKUP(AN273,'TACC Competition'!$Z:$AA,2,0)</f>
        <v>Cote d'Ivoire</v>
      </c>
    </row>
    <row r="274" spans="19:48" x14ac:dyDescent="0.15">
      <c r="S274" s="43" t="str">
        <f t="shared" si="16"/>
        <v>ACDEFHJK</v>
      </c>
      <c r="T274" s="93">
        <v>272</v>
      </c>
      <c r="U274" s="96" t="s">
        <v>69</v>
      </c>
      <c r="V274" s="96"/>
      <c r="W274" s="96" t="s">
        <v>71</v>
      </c>
      <c r="X274" s="96" t="s">
        <v>64</v>
      </c>
      <c r="Y274" s="96" t="s">
        <v>72</v>
      </c>
      <c r="Z274" s="96" t="s">
        <v>73</v>
      </c>
      <c r="AA274" s="96"/>
      <c r="AB274" s="96" t="s">
        <v>133</v>
      </c>
      <c r="AC274" s="96"/>
      <c r="AD274" s="96" t="s">
        <v>135</v>
      </c>
      <c r="AE274" s="96" t="s">
        <v>136</v>
      </c>
      <c r="AF274" s="96"/>
      <c r="AG274" s="97" t="s">
        <v>139</v>
      </c>
      <c r="AH274" s="97" t="s">
        <v>137</v>
      </c>
      <c r="AI274" s="97" t="s">
        <v>78</v>
      </c>
      <c r="AJ274" s="97" t="s">
        <v>77</v>
      </c>
      <c r="AK274" s="97" t="s">
        <v>74</v>
      </c>
      <c r="AL274" s="97" t="s">
        <v>79</v>
      </c>
      <c r="AM274" s="97" t="s">
        <v>75</v>
      </c>
      <c r="AN274" s="97" t="s">
        <v>142</v>
      </c>
      <c r="AO274" s="98" t="str">
        <f ca="1">VLOOKUP(AG274,'TACC Competition'!$Z:$AA,2,0)</f>
        <v>Saudi Arabia</v>
      </c>
      <c r="AP274" s="98" t="str">
        <f ca="1">VLOOKUP(AH274,'TACC Competition'!$Z:$AA,2,0)</f>
        <v>Algeria</v>
      </c>
      <c r="AQ274" s="98" t="str">
        <f ca="1">VLOOKUP(AI274,'TACC Competition'!$Z:$AA,2,0)</f>
        <v>Cote d'Ivoire</v>
      </c>
      <c r="AR274" s="98" t="str">
        <f ca="1">VLOOKUP(AJ274,'TACC Competition'!$Z:$AA,2,0)</f>
        <v>Scotland</v>
      </c>
      <c r="AS274" s="98" t="str">
        <f ca="1">VLOOKUP(AK274,'TACC Competition'!$Z:$AA,2,0)</f>
        <v>Czechia</v>
      </c>
      <c r="AT274" s="98" t="str">
        <f ca="1">VLOOKUP(AL274,'TACC Competition'!$Z:$AA,2,0)</f>
        <v>Sweden</v>
      </c>
      <c r="AU274" s="98" t="str">
        <f ca="1">VLOOKUP(AM274,'TACC Competition'!$Z:$AA,2,0)</f>
        <v>Turkiye</v>
      </c>
      <c r="AV274" s="98" t="str">
        <f ca="1">VLOOKUP(AN274,'TACC Competition'!$Z:$AA,2,0)</f>
        <v>Uzbekistan</v>
      </c>
    </row>
    <row r="275" spans="19:48" x14ac:dyDescent="0.15">
      <c r="S275" s="43" t="str">
        <f t="shared" si="16"/>
        <v>ACDEFHIL</v>
      </c>
      <c r="T275" s="93">
        <v>273</v>
      </c>
      <c r="U275" s="96" t="s">
        <v>69</v>
      </c>
      <c r="V275" s="96"/>
      <c r="W275" s="96" t="s">
        <v>71</v>
      </c>
      <c r="X275" s="96" t="s">
        <v>64</v>
      </c>
      <c r="Y275" s="96" t="s">
        <v>72</v>
      </c>
      <c r="Z275" s="96" t="s">
        <v>73</v>
      </c>
      <c r="AA275" s="96"/>
      <c r="AB275" s="96" t="s">
        <v>133</v>
      </c>
      <c r="AC275" s="96" t="s">
        <v>134</v>
      </c>
      <c r="AD275" s="96"/>
      <c r="AE275" s="96"/>
      <c r="AF275" s="96" t="s">
        <v>65</v>
      </c>
      <c r="AG275" s="97" t="s">
        <v>139</v>
      </c>
      <c r="AH275" s="97" t="s">
        <v>78</v>
      </c>
      <c r="AI275" s="97" t="s">
        <v>79</v>
      </c>
      <c r="AJ275" s="97" t="s">
        <v>77</v>
      </c>
      <c r="AK275" s="97" t="s">
        <v>74</v>
      </c>
      <c r="AL275" s="97" t="s">
        <v>75</v>
      </c>
      <c r="AM275" s="97" t="s">
        <v>141</v>
      </c>
      <c r="AN275" s="97" t="s">
        <v>138</v>
      </c>
      <c r="AO275" s="98" t="str">
        <f ca="1">VLOOKUP(AG275,'TACC Competition'!$Z:$AA,2,0)</f>
        <v>Saudi Arabia</v>
      </c>
      <c r="AP275" s="98" t="str">
        <f ca="1">VLOOKUP(AH275,'TACC Competition'!$Z:$AA,2,0)</f>
        <v>Cote d'Ivoire</v>
      </c>
      <c r="AQ275" s="98" t="str">
        <f ca="1">VLOOKUP(AI275,'TACC Competition'!$Z:$AA,2,0)</f>
        <v>Sweden</v>
      </c>
      <c r="AR275" s="98" t="str">
        <f ca="1">VLOOKUP(AJ275,'TACC Competition'!$Z:$AA,2,0)</f>
        <v>Scotland</v>
      </c>
      <c r="AS275" s="98" t="str">
        <f ca="1">VLOOKUP(AK275,'TACC Competition'!$Z:$AA,2,0)</f>
        <v>Czechia</v>
      </c>
      <c r="AT275" s="98" t="str">
        <f ca="1">VLOOKUP(AL275,'TACC Competition'!$Z:$AA,2,0)</f>
        <v>Turkiye</v>
      </c>
      <c r="AU275" s="98" t="str">
        <f ca="1">VLOOKUP(AM275,'TACC Competition'!$Z:$AA,2,0)</f>
        <v>Panama</v>
      </c>
      <c r="AV275" s="98" t="str">
        <f ca="1">VLOOKUP(AN275,'TACC Competition'!$Z:$AA,2,0)</f>
        <v>Norway</v>
      </c>
    </row>
    <row r="276" spans="19:48" x14ac:dyDescent="0.15">
      <c r="S276" s="43" t="str">
        <f t="shared" si="16"/>
        <v>ACDEFHIK</v>
      </c>
      <c r="T276" s="93">
        <v>274</v>
      </c>
      <c r="U276" s="96" t="s">
        <v>69</v>
      </c>
      <c r="V276" s="96"/>
      <c r="W276" s="96" t="s">
        <v>71</v>
      </c>
      <c r="X276" s="96" t="s">
        <v>64</v>
      </c>
      <c r="Y276" s="96" t="s">
        <v>72</v>
      </c>
      <c r="Z276" s="96" t="s">
        <v>73</v>
      </c>
      <c r="AA276" s="96"/>
      <c r="AB276" s="96" t="s">
        <v>133</v>
      </c>
      <c r="AC276" s="96" t="s">
        <v>134</v>
      </c>
      <c r="AD276" s="96"/>
      <c r="AE276" s="96" t="s">
        <v>136</v>
      </c>
      <c r="AF276" s="96"/>
      <c r="AG276" s="97" t="s">
        <v>139</v>
      </c>
      <c r="AH276" s="97" t="s">
        <v>78</v>
      </c>
      <c r="AI276" s="97" t="s">
        <v>79</v>
      </c>
      <c r="AJ276" s="97" t="s">
        <v>77</v>
      </c>
      <c r="AK276" s="97" t="s">
        <v>74</v>
      </c>
      <c r="AL276" s="97" t="s">
        <v>75</v>
      </c>
      <c r="AM276" s="97" t="s">
        <v>138</v>
      </c>
      <c r="AN276" s="97" t="s">
        <v>142</v>
      </c>
      <c r="AO276" s="98" t="str">
        <f ca="1">VLOOKUP(AG276,'TACC Competition'!$Z:$AA,2,0)</f>
        <v>Saudi Arabia</v>
      </c>
      <c r="AP276" s="98" t="str">
        <f ca="1">VLOOKUP(AH276,'TACC Competition'!$Z:$AA,2,0)</f>
        <v>Cote d'Ivoire</v>
      </c>
      <c r="AQ276" s="98" t="str">
        <f ca="1">VLOOKUP(AI276,'TACC Competition'!$Z:$AA,2,0)</f>
        <v>Sweden</v>
      </c>
      <c r="AR276" s="98" t="str">
        <f ca="1">VLOOKUP(AJ276,'TACC Competition'!$Z:$AA,2,0)</f>
        <v>Scotland</v>
      </c>
      <c r="AS276" s="98" t="str">
        <f ca="1">VLOOKUP(AK276,'TACC Competition'!$Z:$AA,2,0)</f>
        <v>Czechia</v>
      </c>
      <c r="AT276" s="98" t="str">
        <f ca="1">VLOOKUP(AL276,'TACC Competition'!$Z:$AA,2,0)</f>
        <v>Turkiye</v>
      </c>
      <c r="AU276" s="98" t="str">
        <f ca="1">VLOOKUP(AM276,'TACC Competition'!$Z:$AA,2,0)</f>
        <v>Norway</v>
      </c>
      <c r="AV276" s="98" t="str">
        <f ca="1">VLOOKUP(AN276,'TACC Competition'!$Z:$AA,2,0)</f>
        <v>Uzbekistan</v>
      </c>
    </row>
    <row r="277" spans="19:48" x14ac:dyDescent="0.15">
      <c r="S277" s="43" t="str">
        <f t="shared" si="16"/>
        <v>ACDEFHIJ</v>
      </c>
      <c r="T277" s="93">
        <v>275</v>
      </c>
      <c r="U277" s="96" t="s">
        <v>69</v>
      </c>
      <c r="V277" s="96"/>
      <c r="W277" s="96" t="s">
        <v>71</v>
      </c>
      <c r="X277" s="96" t="s">
        <v>64</v>
      </c>
      <c r="Y277" s="96" t="s">
        <v>72</v>
      </c>
      <c r="Z277" s="96" t="s">
        <v>73</v>
      </c>
      <c r="AA277" s="96"/>
      <c r="AB277" s="96" t="s">
        <v>133</v>
      </c>
      <c r="AC277" s="96" t="s">
        <v>134</v>
      </c>
      <c r="AD277" s="96" t="s">
        <v>135</v>
      </c>
      <c r="AE277" s="96"/>
      <c r="AF277" s="96"/>
      <c r="AG277" s="97" t="s">
        <v>139</v>
      </c>
      <c r="AH277" s="97" t="s">
        <v>137</v>
      </c>
      <c r="AI277" s="97" t="s">
        <v>78</v>
      </c>
      <c r="AJ277" s="97" t="s">
        <v>77</v>
      </c>
      <c r="AK277" s="97" t="s">
        <v>74</v>
      </c>
      <c r="AL277" s="97" t="s">
        <v>79</v>
      </c>
      <c r="AM277" s="97" t="s">
        <v>75</v>
      </c>
      <c r="AN277" s="97" t="s">
        <v>138</v>
      </c>
      <c r="AO277" s="98" t="str">
        <f ca="1">VLOOKUP(AG277,'TACC Competition'!$Z:$AA,2,0)</f>
        <v>Saudi Arabia</v>
      </c>
      <c r="AP277" s="98" t="str">
        <f ca="1">VLOOKUP(AH277,'TACC Competition'!$Z:$AA,2,0)</f>
        <v>Algeria</v>
      </c>
      <c r="AQ277" s="98" t="str">
        <f ca="1">VLOOKUP(AI277,'TACC Competition'!$Z:$AA,2,0)</f>
        <v>Cote d'Ivoire</v>
      </c>
      <c r="AR277" s="98" t="str">
        <f ca="1">VLOOKUP(AJ277,'TACC Competition'!$Z:$AA,2,0)</f>
        <v>Scotland</v>
      </c>
      <c r="AS277" s="98" t="str">
        <f ca="1">VLOOKUP(AK277,'TACC Competition'!$Z:$AA,2,0)</f>
        <v>Czechia</v>
      </c>
      <c r="AT277" s="98" t="str">
        <f ca="1">VLOOKUP(AL277,'TACC Competition'!$Z:$AA,2,0)</f>
        <v>Sweden</v>
      </c>
      <c r="AU277" s="98" t="str">
        <f ca="1">VLOOKUP(AM277,'TACC Competition'!$Z:$AA,2,0)</f>
        <v>Turkiye</v>
      </c>
      <c r="AV277" s="98" t="str">
        <f ca="1">VLOOKUP(AN277,'TACC Competition'!$Z:$AA,2,0)</f>
        <v>Norway</v>
      </c>
    </row>
    <row r="278" spans="19:48" x14ac:dyDescent="0.15">
      <c r="S278" s="43" t="str">
        <f t="shared" si="16"/>
        <v>ACDEFGKL</v>
      </c>
      <c r="T278" s="93">
        <v>276</v>
      </c>
      <c r="U278" s="96" t="s">
        <v>69</v>
      </c>
      <c r="V278" s="96"/>
      <c r="W278" s="96" t="s">
        <v>71</v>
      </c>
      <c r="X278" s="96" t="s">
        <v>64</v>
      </c>
      <c r="Y278" s="96" t="s">
        <v>72</v>
      </c>
      <c r="Z278" s="96" t="s">
        <v>73</v>
      </c>
      <c r="AA278" s="96" t="s">
        <v>106</v>
      </c>
      <c r="AB278" s="96"/>
      <c r="AC278" s="96"/>
      <c r="AD278" s="96"/>
      <c r="AE278" s="96" t="s">
        <v>136</v>
      </c>
      <c r="AF278" s="96" t="s">
        <v>65</v>
      </c>
      <c r="AG278" s="97" t="s">
        <v>77</v>
      </c>
      <c r="AH278" s="97" t="s">
        <v>140</v>
      </c>
      <c r="AI278" s="97" t="s">
        <v>78</v>
      </c>
      <c r="AJ278" s="97" t="s">
        <v>75</v>
      </c>
      <c r="AK278" s="97" t="s">
        <v>74</v>
      </c>
      <c r="AL278" s="97" t="s">
        <v>79</v>
      </c>
      <c r="AM278" s="97" t="s">
        <v>141</v>
      </c>
      <c r="AN278" s="97" t="s">
        <v>142</v>
      </c>
      <c r="AO278" s="98" t="str">
        <f ca="1">VLOOKUP(AG278,'TACC Competition'!$Z:$AA,2,0)</f>
        <v>Scotland</v>
      </c>
      <c r="AP278" s="98" t="str">
        <f ca="1">VLOOKUP(AH278,'TACC Competition'!$Z:$AA,2,0)</f>
        <v>Egypt</v>
      </c>
      <c r="AQ278" s="98" t="str">
        <f ca="1">VLOOKUP(AI278,'TACC Competition'!$Z:$AA,2,0)</f>
        <v>Cote d'Ivoire</v>
      </c>
      <c r="AR278" s="98" t="str">
        <f ca="1">VLOOKUP(AJ278,'TACC Competition'!$Z:$AA,2,0)</f>
        <v>Turkiye</v>
      </c>
      <c r="AS278" s="98" t="str">
        <f ca="1">VLOOKUP(AK278,'TACC Competition'!$Z:$AA,2,0)</f>
        <v>Czechia</v>
      </c>
      <c r="AT278" s="98" t="str">
        <f ca="1">VLOOKUP(AL278,'TACC Competition'!$Z:$AA,2,0)</f>
        <v>Sweden</v>
      </c>
      <c r="AU278" s="98" t="str">
        <f ca="1">VLOOKUP(AM278,'TACC Competition'!$Z:$AA,2,0)</f>
        <v>Panama</v>
      </c>
      <c r="AV278" s="98" t="str">
        <f ca="1">VLOOKUP(AN278,'TACC Competition'!$Z:$AA,2,0)</f>
        <v>Uzbekistan</v>
      </c>
    </row>
    <row r="279" spans="19:48" x14ac:dyDescent="0.15">
      <c r="S279" s="43" t="str">
        <f t="shared" si="16"/>
        <v>ACDEFGJL</v>
      </c>
      <c r="T279" s="93">
        <v>277</v>
      </c>
      <c r="U279" s="96" t="s">
        <v>69</v>
      </c>
      <c r="V279" s="96"/>
      <c r="W279" s="96" t="s">
        <v>71</v>
      </c>
      <c r="X279" s="96" t="s">
        <v>64</v>
      </c>
      <c r="Y279" s="96" t="s">
        <v>72</v>
      </c>
      <c r="Z279" s="96" t="s">
        <v>73</v>
      </c>
      <c r="AA279" s="96" t="s">
        <v>106</v>
      </c>
      <c r="AB279" s="96"/>
      <c r="AC279" s="96"/>
      <c r="AD279" s="96" t="s">
        <v>135</v>
      </c>
      <c r="AE279" s="96"/>
      <c r="AF279" s="96" t="s">
        <v>65</v>
      </c>
      <c r="AG279" s="97" t="s">
        <v>77</v>
      </c>
      <c r="AH279" s="97" t="s">
        <v>140</v>
      </c>
      <c r="AI279" s="97" t="s">
        <v>137</v>
      </c>
      <c r="AJ279" s="97" t="s">
        <v>75</v>
      </c>
      <c r="AK279" s="97" t="s">
        <v>74</v>
      </c>
      <c r="AL279" s="97" t="s">
        <v>79</v>
      </c>
      <c r="AM279" s="97" t="s">
        <v>141</v>
      </c>
      <c r="AN279" s="97" t="s">
        <v>78</v>
      </c>
      <c r="AO279" s="98" t="str">
        <f ca="1">VLOOKUP(AG279,'TACC Competition'!$Z:$AA,2,0)</f>
        <v>Scotland</v>
      </c>
      <c r="AP279" s="98" t="str">
        <f ca="1">VLOOKUP(AH279,'TACC Competition'!$Z:$AA,2,0)</f>
        <v>Egypt</v>
      </c>
      <c r="AQ279" s="98" t="str">
        <f ca="1">VLOOKUP(AI279,'TACC Competition'!$Z:$AA,2,0)</f>
        <v>Algeria</v>
      </c>
      <c r="AR279" s="98" t="str">
        <f ca="1">VLOOKUP(AJ279,'TACC Competition'!$Z:$AA,2,0)</f>
        <v>Turkiye</v>
      </c>
      <c r="AS279" s="98" t="str">
        <f ca="1">VLOOKUP(AK279,'TACC Competition'!$Z:$AA,2,0)</f>
        <v>Czechia</v>
      </c>
      <c r="AT279" s="98" t="str">
        <f ca="1">VLOOKUP(AL279,'TACC Competition'!$Z:$AA,2,0)</f>
        <v>Sweden</v>
      </c>
      <c r="AU279" s="98" t="str">
        <f ca="1">VLOOKUP(AM279,'TACC Competition'!$Z:$AA,2,0)</f>
        <v>Panama</v>
      </c>
      <c r="AV279" s="98" t="str">
        <f ca="1">VLOOKUP(AN279,'TACC Competition'!$Z:$AA,2,0)</f>
        <v>Cote d'Ivoire</v>
      </c>
    </row>
    <row r="280" spans="19:48" x14ac:dyDescent="0.15">
      <c r="S280" s="43" t="str">
        <f t="shared" si="16"/>
        <v>ACDEFGJK</v>
      </c>
      <c r="T280" s="93">
        <v>278</v>
      </c>
      <c r="U280" s="96" t="s">
        <v>69</v>
      </c>
      <c r="V280" s="96"/>
      <c r="W280" s="96" t="s">
        <v>71</v>
      </c>
      <c r="X280" s="96" t="s">
        <v>64</v>
      </c>
      <c r="Y280" s="96" t="s">
        <v>72</v>
      </c>
      <c r="Z280" s="96" t="s">
        <v>73</v>
      </c>
      <c r="AA280" s="96" t="s">
        <v>106</v>
      </c>
      <c r="AB280" s="96"/>
      <c r="AC280" s="96"/>
      <c r="AD280" s="96" t="s">
        <v>135</v>
      </c>
      <c r="AE280" s="96" t="s">
        <v>136</v>
      </c>
      <c r="AF280" s="96"/>
      <c r="AG280" s="97" t="s">
        <v>77</v>
      </c>
      <c r="AH280" s="97" t="s">
        <v>140</v>
      </c>
      <c r="AI280" s="97" t="s">
        <v>137</v>
      </c>
      <c r="AJ280" s="97" t="s">
        <v>75</v>
      </c>
      <c r="AK280" s="97" t="s">
        <v>74</v>
      </c>
      <c r="AL280" s="97" t="s">
        <v>79</v>
      </c>
      <c r="AM280" s="97" t="s">
        <v>78</v>
      </c>
      <c r="AN280" s="97" t="s">
        <v>142</v>
      </c>
      <c r="AO280" s="98" t="str">
        <f ca="1">VLOOKUP(AG280,'TACC Competition'!$Z:$AA,2,0)</f>
        <v>Scotland</v>
      </c>
      <c r="AP280" s="98" t="str">
        <f ca="1">VLOOKUP(AH280,'TACC Competition'!$Z:$AA,2,0)</f>
        <v>Egypt</v>
      </c>
      <c r="AQ280" s="98" t="str">
        <f ca="1">VLOOKUP(AI280,'TACC Competition'!$Z:$AA,2,0)</f>
        <v>Algeria</v>
      </c>
      <c r="AR280" s="98" t="str">
        <f ca="1">VLOOKUP(AJ280,'TACC Competition'!$Z:$AA,2,0)</f>
        <v>Turkiye</v>
      </c>
      <c r="AS280" s="98" t="str">
        <f ca="1">VLOOKUP(AK280,'TACC Competition'!$Z:$AA,2,0)</f>
        <v>Czechia</v>
      </c>
      <c r="AT280" s="98" t="str">
        <f ca="1">VLOOKUP(AL280,'TACC Competition'!$Z:$AA,2,0)</f>
        <v>Sweden</v>
      </c>
      <c r="AU280" s="98" t="str">
        <f ca="1">VLOOKUP(AM280,'TACC Competition'!$Z:$AA,2,0)</f>
        <v>Cote d'Ivoire</v>
      </c>
      <c r="AV280" s="98" t="str">
        <f ca="1">VLOOKUP(AN280,'TACC Competition'!$Z:$AA,2,0)</f>
        <v>Uzbekistan</v>
      </c>
    </row>
    <row r="281" spans="19:48" x14ac:dyDescent="0.15">
      <c r="S281" s="43" t="str">
        <f t="shared" si="16"/>
        <v>ACDEFGIL</v>
      </c>
      <c r="T281" s="93">
        <v>279</v>
      </c>
      <c r="U281" s="96" t="s">
        <v>69</v>
      </c>
      <c r="V281" s="96"/>
      <c r="W281" s="96" t="s">
        <v>71</v>
      </c>
      <c r="X281" s="96" t="s">
        <v>64</v>
      </c>
      <c r="Y281" s="96" t="s">
        <v>72</v>
      </c>
      <c r="Z281" s="96" t="s">
        <v>73</v>
      </c>
      <c r="AA281" s="96" t="s">
        <v>106</v>
      </c>
      <c r="AB281" s="96"/>
      <c r="AC281" s="96" t="s">
        <v>134</v>
      </c>
      <c r="AD281" s="96"/>
      <c r="AE281" s="96"/>
      <c r="AF281" s="96" t="s">
        <v>65</v>
      </c>
      <c r="AG281" s="97" t="s">
        <v>77</v>
      </c>
      <c r="AH281" s="97" t="s">
        <v>140</v>
      </c>
      <c r="AI281" s="97" t="s">
        <v>78</v>
      </c>
      <c r="AJ281" s="97" t="s">
        <v>75</v>
      </c>
      <c r="AK281" s="97" t="s">
        <v>74</v>
      </c>
      <c r="AL281" s="97" t="s">
        <v>79</v>
      </c>
      <c r="AM281" s="97" t="s">
        <v>141</v>
      </c>
      <c r="AN281" s="97" t="s">
        <v>138</v>
      </c>
      <c r="AO281" s="98" t="str">
        <f ca="1">VLOOKUP(AG281,'TACC Competition'!$Z:$AA,2,0)</f>
        <v>Scotland</v>
      </c>
      <c r="AP281" s="98" t="str">
        <f ca="1">VLOOKUP(AH281,'TACC Competition'!$Z:$AA,2,0)</f>
        <v>Egypt</v>
      </c>
      <c r="AQ281" s="98" t="str">
        <f ca="1">VLOOKUP(AI281,'TACC Competition'!$Z:$AA,2,0)</f>
        <v>Cote d'Ivoire</v>
      </c>
      <c r="AR281" s="98" t="str">
        <f ca="1">VLOOKUP(AJ281,'TACC Competition'!$Z:$AA,2,0)</f>
        <v>Turkiye</v>
      </c>
      <c r="AS281" s="98" t="str">
        <f ca="1">VLOOKUP(AK281,'TACC Competition'!$Z:$AA,2,0)</f>
        <v>Czechia</v>
      </c>
      <c r="AT281" s="98" t="str">
        <f ca="1">VLOOKUP(AL281,'TACC Competition'!$Z:$AA,2,0)</f>
        <v>Sweden</v>
      </c>
      <c r="AU281" s="98" t="str">
        <f ca="1">VLOOKUP(AM281,'TACC Competition'!$Z:$AA,2,0)</f>
        <v>Panama</v>
      </c>
      <c r="AV281" s="98" t="str">
        <f ca="1">VLOOKUP(AN281,'TACC Competition'!$Z:$AA,2,0)</f>
        <v>Norway</v>
      </c>
    </row>
    <row r="282" spans="19:48" x14ac:dyDescent="0.15">
      <c r="S282" s="43" t="str">
        <f t="shared" si="16"/>
        <v>ACDEFGIK</v>
      </c>
      <c r="T282" s="93">
        <v>280</v>
      </c>
      <c r="U282" s="96" t="s">
        <v>69</v>
      </c>
      <c r="V282" s="96"/>
      <c r="W282" s="96" t="s">
        <v>71</v>
      </c>
      <c r="X282" s="96" t="s">
        <v>64</v>
      </c>
      <c r="Y282" s="96" t="s">
        <v>72</v>
      </c>
      <c r="Z282" s="96" t="s">
        <v>73</v>
      </c>
      <c r="AA282" s="96" t="s">
        <v>106</v>
      </c>
      <c r="AB282" s="96"/>
      <c r="AC282" s="96" t="s">
        <v>134</v>
      </c>
      <c r="AD282" s="96"/>
      <c r="AE282" s="96" t="s">
        <v>136</v>
      </c>
      <c r="AF282" s="96"/>
      <c r="AG282" s="97" t="s">
        <v>77</v>
      </c>
      <c r="AH282" s="97" t="s">
        <v>140</v>
      </c>
      <c r="AI282" s="97" t="s">
        <v>78</v>
      </c>
      <c r="AJ282" s="97" t="s">
        <v>75</v>
      </c>
      <c r="AK282" s="97" t="s">
        <v>74</v>
      </c>
      <c r="AL282" s="97" t="s">
        <v>79</v>
      </c>
      <c r="AM282" s="97" t="s">
        <v>138</v>
      </c>
      <c r="AN282" s="97" t="s">
        <v>142</v>
      </c>
      <c r="AO282" s="98" t="str">
        <f ca="1">VLOOKUP(AG282,'TACC Competition'!$Z:$AA,2,0)</f>
        <v>Scotland</v>
      </c>
      <c r="AP282" s="98" t="str">
        <f ca="1">VLOOKUP(AH282,'TACC Competition'!$Z:$AA,2,0)</f>
        <v>Egypt</v>
      </c>
      <c r="AQ282" s="98" t="str">
        <f ca="1">VLOOKUP(AI282,'TACC Competition'!$Z:$AA,2,0)</f>
        <v>Cote d'Ivoire</v>
      </c>
      <c r="AR282" s="98" t="str">
        <f ca="1">VLOOKUP(AJ282,'TACC Competition'!$Z:$AA,2,0)</f>
        <v>Turkiye</v>
      </c>
      <c r="AS282" s="98" t="str">
        <f ca="1">VLOOKUP(AK282,'TACC Competition'!$Z:$AA,2,0)</f>
        <v>Czechia</v>
      </c>
      <c r="AT282" s="98" t="str">
        <f ca="1">VLOOKUP(AL282,'TACC Competition'!$Z:$AA,2,0)</f>
        <v>Sweden</v>
      </c>
      <c r="AU282" s="98" t="str">
        <f ca="1">VLOOKUP(AM282,'TACC Competition'!$Z:$AA,2,0)</f>
        <v>Norway</v>
      </c>
      <c r="AV282" s="98" t="str">
        <f ca="1">VLOOKUP(AN282,'TACC Competition'!$Z:$AA,2,0)</f>
        <v>Uzbekistan</v>
      </c>
    </row>
    <row r="283" spans="19:48" x14ac:dyDescent="0.15">
      <c r="S283" s="43" t="str">
        <f t="shared" si="16"/>
        <v>ACDEFGIJ</v>
      </c>
      <c r="T283" s="93">
        <v>281</v>
      </c>
      <c r="U283" s="96" t="s">
        <v>69</v>
      </c>
      <c r="V283" s="96"/>
      <c r="W283" s="96" t="s">
        <v>71</v>
      </c>
      <c r="X283" s="96" t="s">
        <v>64</v>
      </c>
      <c r="Y283" s="96" t="s">
        <v>72</v>
      </c>
      <c r="Z283" s="96" t="s">
        <v>73</v>
      </c>
      <c r="AA283" s="96" t="s">
        <v>106</v>
      </c>
      <c r="AB283" s="96"/>
      <c r="AC283" s="96" t="s">
        <v>134</v>
      </c>
      <c r="AD283" s="96" t="s">
        <v>135</v>
      </c>
      <c r="AE283" s="96"/>
      <c r="AF283" s="96"/>
      <c r="AG283" s="97" t="s">
        <v>77</v>
      </c>
      <c r="AH283" s="97" t="s">
        <v>140</v>
      </c>
      <c r="AI283" s="97" t="s">
        <v>137</v>
      </c>
      <c r="AJ283" s="97" t="s">
        <v>75</v>
      </c>
      <c r="AK283" s="97" t="s">
        <v>74</v>
      </c>
      <c r="AL283" s="97" t="s">
        <v>79</v>
      </c>
      <c r="AM283" s="97" t="s">
        <v>78</v>
      </c>
      <c r="AN283" s="97" t="s">
        <v>138</v>
      </c>
      <c r="AO283" s="98" t="str">
        <f ca="1">VLOOKUP(AG283,'TACC Competition'!$Z:$AA,2,0)</f>
        <v>Scotland</v>
      </c>
      <c r="AP283" s="98" t="str">
        <f ca="1">VLOOKUP(AH283,'TACC Competition'!$Z:$AA,2,0)</f>
        <v>Egypt</v>
      </c>
      <c r="AQ283" s="98" t="str">
        <f ca="1">VLOOKUP(AI283,'TACC Competition'!$Z:$AA,2,0)</f>
        <v>Algeria</v>
      </c>
      <c r="AR283" s="98" t="str">
        <f ca="1">VLOOKUP(AJ283,'TACC Competition'!$Z:$AA,2,0)</f>
        <v>Turkiye</v>
      </c>
      <c r="AS283" s="98" t="str">
        <f ca="1">VLOOKUP(AK283,'TACC Competition'!$Z:$AA,2,0)</f>
        <v>Czechia</v>
      </c>
      <c r="AT283" s="98" t="str">
        <f ca="1">VLOOKUP(AL283,'TACC Competition'!$Z:$AA,2,0)</f>
        <v>Sweden</v>
      </c>
      <c r="AU283" s="98" t="str">
        <f ca="1">VLOOKUP(AM283,'TACC Competition'!$Z:$AA,2,0)</f>
        <v>Cote d'Ivoire</v>
      </c>
      <c r="AV283" s="98" t="str">
        <f ca="1">VLOOKUP(AN283,'TACC Competition'!$Z:$AA,2,0)</f>
        <v>Norway</v>
      </c>
    </row>
    <row r="284" spans="19:48" x14ac:dyDescent="0.15">
      <c r="S284" s="43" t="str">
        <f t="shared" si="16"/>
        <v>ACDEFGHL</v>
      </c>
      <c r="T284" s="93">
        <v>282</v>
      </c>
      <c r="U284" s="96" t="s">
        <v>69</v>
      </c>
      <c r="V284" s="96"/>
      <c r="W284" s="96" t="s">
        <v>71</v>
      </c>
      <c r="X284" s="96" t="s">
        <v>64</v>
      </c>
      <c r="Y284" s="96" t="s">
        <v>72</v>
      </c>
      <c r="Z284" s="96" t="s">
        <v>73</v>
      </c>
      <c r="AA284" s="96" t="s">
        <v>106</v>
      </c>
      <c r="AB284" s="96" t="s">
        <v>133</v>
      </c>
      <c r="AC284" s="96"/>
      <c r="AD284" s="96"/>
      <c r="AE284" s="96"/>
      <c r="AF284" s="96" t="s">
        <v>65</v>
      </c>
      <c r="AG284" s="97" t="s">
        <v>139</v>
      </c>
      <c r="AH284" s="97" t="s">
        <v>140</v>
      </c>
      <c r="AI284" s="97" t="s">
        <v>79</v>
      </c>
      <c r="AJ284" s="97" t="s">
        <v>77</v>
      </c>
      <c r="AK284" s="97" t="s">
        <v>74</v>
      </c>
      <c r="AL284" s="97" t="s">
        <v>75</v>
      </c>
      <c r="AM284" s="97" t="s">
        <v>141</v>
      </c>
      <c r="AN284" s="97" t="s">
        <v>78</v>
      </c>
      <c r="AO284" s="98" t="str">
        <f ca="1">VLOOKUP(AG284,'TACC Competition'!$Z:$AA,2,0)</f>
        <v>Saudi Arabia</v>
      </c>
      <c r="AP284" s="98" t="str">
        <f ca="1">VLOOKUP(AH284,'TACC Competition'!$Z:$AA,2,0)</f>
        <v>Egypt</v>
      </c>
      <c r="AQ284" s="98" t="str">
        <f ca="1">VLOOKUP(AI284,'TACC Competition'!$Z:$AA,2,0)</f>
        <v>Sweden</v>
      </c>
      <c r="AR284" s="98" t="str">
        <f ca="1">VLOOKUP(AJ284,'TACC Competition'!$Z:$AA,2,0)</f>
        <v>Scotland</v>
      </c>
      <c r="AS284" s="98" t="str">
        <f ca="1">VLOOKUP(AK284,'TACC Competition'!$Z:$AA,2,0)</f>
        <v>Czechia</v>
      </c>
      <c r="AT284" s="98" t="str">
        <f ca="1">VLOOKUP(AL284,'TACC Competition'!$Z:$AA,2,0)</f>
        <v>Turkiye</v>
      </c>
      <c r="AU284" s="98" t="str">
        <f ca="1">VLOOKUP(AM284,'TACC Competition'!$Z:$AA,2,0)</f>
        <v>Panama</v>
      </c>
      <c r="AV284" s="98" t="str">
        <f ca="1">VLOOKUP(AN284,'TACC Competition'!$Z:$AA,2,0)</f>
        <v>Cote d'Ivoire</v>
      </c>
    </row>
    <row r="285" spans="19:48" x14ac:dyDescent="0.15">
      <c r="S285" s="43" t="str">
        <f t="shared" si="16"/>
        <v>ACDEFGHK</v>
      </c>
      <c r="T285" s="93">
        <v>283</v>
      </c>
      <c r="U285" s="96" t="s">
        <v>69</v>
      </c>
      <c r="V285" s="96"/>
      <c r="W285" s="96" t="s">
        <v>71</v>
      </c>
      <c r="X285" s="96" t="s">
        <v>64</v>
      </c>
      <c r="Y285" s="96" t="s">
        <v>72</v>
      </c>
      <c r="Z285" s="96" t="s">
        <v>73</v>
      </c>
      <c r="AA285" s="96" t="s">
        <v>106</v>
      </c>
      <c r="AB285" s="96" t="s">
        <v>133</v>
      </c>
      <c r="AC285" s="96"/>
      <c r="AD285" s="96"/>
      <c r="AE285" s="96" t="s">
        <v>136</v>
      </c>
      <c r="AF285" s="96"/>
      <c r="AG285" s="97" t="s">
        <v>139</v>
      </c>
      <c r="AH285" s="97" t="s">
        <v>140</v>
      </c>
      <c r="AI285" s="97" t="s">
        <v>78</v>
      </c>
      <c r="AJ285" s="97" t="s">
        <v>77</v>
      </c>
      <c r="AK285" s="97" t="s">
        <v>74</v>
      </c>
      <c r="AL285" s="97" t="s">
        <v>79</v>
      </c>
      <c r="AM285" s="97" t="s">
        <v>75</v>
      </c>
      <c r="AN285" s="97" t="s">
        <v>142</v>
      </c>
      <c r="AO285" s="98" t="str">
        <f ca="1">VLOOKUP(AG285,'TACC Competition'!$Z:$AA,2,0)</f>
        <v>Saudi Arabia</v>
      </c>
      <c r="AP285" s="98" t="str">
        <f ca="1">VLOOKUP(AH285,'TACC Competition'!$Z:$AA,2,0)</f>
        <v>Egypt</v>
      </c>
      <c r="AQ285" s="98" t="str">
        <f ca="1">VLOOKUP(AI285,'TACC Competition'!$Z:$AA,2,0)</f>
        <v>Cote d'Ivoire</v>
      </c>
      <c r="AR285" s="98" t="str">
        <f ca="1">VLOOKUP(AJ285,'TACC Competition'!$Z:$AA,2,0)</f>
        <v>Scotland</v>
      </c>
      <c r="AS285" s="98" t="str">
        <f ca="1">VLOOKUP(AK285,'TACC Competition'!$Z:$AA,2,0)</f>
        <v>Czechia</v>
      </c>
      <c r="AT285" s="98" t="str">
        <f ca="1">VLOOKUP(AL285,'TACC Competition'!$Z:$AA,2,0)</f>
        <v>Sweden</v>
      </c>
      <c r="AU285" s="98" t="str">
        <f ca="1">VLOOKUP(AM285,'TACC Competition'!$Z:$AA,2,0)</f>
        <v>Turkiye</v>
      </c>
      <c r="AV285" s="98" t="str">
        <f ca="1">VLOOKUP(AN285,'TACC Competition'!$Z:$AA,2,0)</f>
        <v>Uzbekistan</v>
      </c>
    </row>
    <row r="286" spans="19:48" x14ac:dyDescent="0.15">
      <c r="S286" s="43" t="str">
        <f t="shared" si="16"/>
        <v>ACDEFGHJ</v>
      </c>
      <c r="T286" s="93">
        <v>284</v>
      </c>
      <c r="U286" s="96" t="s">
        <v>69</v>
      </c>
      <c r="V286" s="96"/>
      <c r="W286" s="96" t="s">
        <v>71</v>
      </c>
      <c r="X286" s="96" t="s">
        <v>64</v>
      </c>
      <c r="Y286" s="96" t="s">
        <v>72</v>
      </c>
      <c r="Z286" s="96" t="s">
        <v>73</v>
      </c>
      <c r="AA286" s="96" t="s">
        <v>106</v>
      </c>
      <c r="AB286" s="96" t="s">
        <v>133</v>
      </c>
      <c r="AC286" s="96"/>
      <c r="AD286" s="96" t="s">
        <v>135</v>
      </c>
      <c r="AE286" s="96"/>
      <c r="AF286" s="96"/>
      <c r="AG286" s="97" t="s">
        <v>139</v>
      </c>
      <c r="AH286" s="97" t="s">
        <v>140</v>
      </c>
      <c r="AI286" s="97" t="s">
        <v>137</v>
      </c>
      <c r="AJ286" s="97" t="s">
        <v>77</v>
      </c>
      <c r="AK286" s="97" t="s">
        <v>74</v>
      </c>
      <c r="AL286" s="97" t="s">
        <v>79</v>
      </c>
      <c r="AM286" s="97" t="s">
        <v>75</v>
      </c>
      <c r="AN286" s="97" t="s">
        <v>78</v>
      </c>
      <c r="AO286" s="98" t="str">
        <f ca="1">VLOOKUP(AG286,'TACC Competition'!$Z:$AA,2,0)</f>
        <v>Saudi Arabia</v>
      </c>
      <c r="AP286" s="98" t="str">
        <f ca="1">VLOOKUP(AH286,'TACC Competition'!$Z:$AA,2,0)</f>
        <v>Egypt</v>
      </c>
      <c r="AQ286" s="98" t="str">
        <f ca="1">VLOOKUP(AI286,'TACC Competition'!$Z:$AA,2,0)</f>
        <v>Algeria</v>
      </c>
      <c r="AR286" s="98" t="str">
        <f ca="1">VLOOKUP(AJ286,'TACC Competition'!$Z:$AA,2,0)</f>
        <v>Scotland</v>
      </c>
      <c r="AS286" s="98" t="str">
        <f ca="1">VLOOKUP(AK286,'TACC Competition'!$Z:$AA,2,0)</f>
        <v>Czechia</v>
      </c>
      <c r="AT286" s="98" t="str">
        <f ca="1">VLOOKUP(AL286,'TACC Competition'!$Z:$AA,2,0)</f>
        <v>Sweden</v>
      </c>
      <c r="AU286" s="98" t="str">
        <f ca="1">VLOOKUP(AM286,'TACC Competition'!$Z:$AA,2,0)</f>
        <v>Turkiye</v>
      </c>
      <c r="AV286" s="98" t="str">
        <f ca="1">VLOOKUP(AN286,'TACC Competition'!$Z:$AA,2,0)</f>
        <v>Cote d'Ivoire</v>
      </c>
    </row>
    <row r="287" spans="19:48" x14ac:dyDescent="0.15">
      <c r="S287" s="43" t="str">
        <f t="shared" si="16"/>
        <v>ACDEFGHI</v>
      </c>
      <c r="T287" s="93">
        <v>285</v>
      </c>
      <c r="U287" s="96" t="s">
        <v>69</v>
      </c>
      <c r="V287" s="96"/>
      <c r="W287" s="96" t="s">
        <v>71</v>
      </c>
      <c r="X287" s="96" t="s">
        <v>64</v>
      </c>
      <c r="Y287" s="96" t="s">
        <v>72</v>
      </c>
      <c r="Z287" s="96" t="s">
        <v>73</v>
      </c>
      <c r="AA287" s="96" t="s">
        <v>106</v>
      </c>
      <c r="AB287" s="96" t="s">
        <v>133</v>
      </c>
      <c r="AC287" s="96" t="s">
        <v>134</v>
      </c>
      <c r="AD287" s="96"/>
      <c r="AE287" s="96"/>
      <c r="AF287" s="96"/>
      <c r="AG287" s="97" t="s">
        <v>139</v>
      </c>
      <c r="AH287" s="97" t="s">
        <v>140</v>
      </c>
      <c r="AI287" s="97" t="s">
        <v>78</v>
      </c>
      <c r="AJ287" s="97" t="s">
        <v>77</v>
      </c>
      <c r="AK287" s="97" t="s">
        <v>74</v>
      </c>
      <c r="AL287" s="97" t="s">
        <v>79</v>
      </c>
      <c r="AM287" s="97" t="s">
        <v>75</v>
      </c>
      <c r="AN287" s="97" t="s">
        <v>138</v>
      </c>
      <c r="AO287" s="98" t="str">
        <f ca="1">VLOOKUP(AG287,'TACC Competition'!$Z:$AA,2,0)</f>
        <v>Saudi Arabia</v>
      </c>
      <c r="AP287" s="98" t="str">
        <f ca="1">VLOOKUP(AH287,'TACC Competition'!$Z:$AA,2,0)</f>
        <v>Egypt</v>
      </c>
      <c r="AQ287" s="98" t="str">
        <f ca="1">VLOOKUP(AI287,'TACC Competition'!$Z:$AA,2,0)</f>
        <v>Cote d'Ivoire</v>
      </c>
      <c r="AR287" s="98" t="str">
        <f ca="1">VLOOKUP(AJ287,'TACC Competition'!$Z:$AA,2,0)</f>
        <v>Scotland</v>
      </c>
      <c r="AS287" s="98" t="str">
        <f ca="1">VLOOKUP(AK287,'TACC Competition'!$Z:$AA,2,0)</f>
        <v>Czechia</v>
      </c>
      <c r="AT287" s="98" t="str">
        <f ca="1">VLOOKUP(AL287,'TACC Competition'!$Z:$AA,2,0)</f>
        <v>Sweden</v>
      </c>
      <c r="AU287" s="98" t="str">
        <f ca="1">VLOOKUP(AM287,'TACC Competition'!$Z:$AA,2,0)</f>
        <v>Turkiye</v>
      </c>
      <c r="AV287" s="98" t="str">
        <f ca="1">VLOOKUP(AN287,'TACC Competition'!$Z:$AA,2,0)</f>
        <v>Norway</v>
      </c>
    </row>
    <row r="288" spans="19:48" x14ac:dyDescent="0.15">
      <c r="S288" s="43" t="str">
        <f t="shared" si="16"/>
        <v>ABGHIJKL</v>
      </c>
      <c r="T288" s="93">
        <v>286</v>
      </c>
      <c r="U288" s="96" t="s">
        <v>69</v>
      </c>
      <c r="V288" s="96" t="s">
        <v>70</v>
      </c>
      <c r="W288" s="96"/>
      <c r="X288" s="96"/>
      <c r="Y288" s="96"/>
      <c r="Z288" s="96"/>
      <c r="AA288" s="96" t="s">
        <v>106</v>
      </c>
      <c r="AB288" s="96" t="s">
        <v>133</v>
      </c>
      <c r="AC288" s="96" t="s">
        <v>134</v>
      </c>
      <c r="AD288" s="96" t="s">
        <v>135</v>
      </c>
      <c r="AE288" s="96" t="s">
        <v>136</v>
      </c>
      <c r="AF288" s="96" t="s">
        <v>65</v>
      </c>
      <c r="AG288" s="97" t="s">
        <v>139</v>
      </c>
      <c r="AH288" s="97" t="s">
        <v>137</v>
      </c>
      <c r="AI288" s="97" t="s">
        <v>76</v>
      </c>
      <c r="AJ288" s="97" t="s">
        <v>74</v>
      </c>
      <c r="AK288" s="97" t="s">
        <v>138</v>
      </c>
      <c r="AL288" s="97" t="s">
        <v>140</v>
      </c>
      <c r="AM288" s="97" t="s">
        <v>141</v>
      </c>
      <c r="AN288" s="97" t="s">
        <v>142</v>
      </c>
      <c r="AO288" s="98" t="str">
        <f ca="1">VLOOKUP(AG288,'TACC Competition'!$Z:$AA,2,0)</f>
        <v>Saudi Arabia</v>
      </c>
      <c r="AP288" s="98" t="str">
        <f ca="1">VLOOKUP(AH288,'TACC Competition'!$Z:$AA,2,0)</f>
        <v>Algeria</v>
      </c>
      <c r="AQ288" s="98" t="str">
        <f ca="1">VLOOKUP(AI288,'TACC Competition'!$Z:$AA,2,0)</f>
        <v>Qatar</v>
      </c>
      <c r="AR288" s="98" t="str">
        <f ca="1">VLOOKUP(AJ288,'TACC Competition'!$Z:$AA,2,0)</f>
        <v>Czechia</v>
      </c>
      <c r="AS288" s="98" t="str">
        <f ca="1">VLOOKUP(AK288,'TACC Competition'!$Z:$AA,2,0)</f>
        <v>Norway</v>
      </c>
      <c r="AT288" s="98" t="str">
        <f ca="1">VLOOKUP(AL288,'TACC Competition'!$Z:$AA,2,0)</f>
        <v>Egypt</v>
      </c>
      <c r="AU288" s="98" t="str">
        <f ca="1">VLOOKUP(AM288,'TACC Competition'!$Z:$AA,2,0)</f>
        <v>Panama</v>
      </c>
      <c r="AV288" s="98" t="str">
        <f ca="1">VLOOKUP(AN288,'TACC Competition'!$Z:$AA,2,0)</f>
        <v>Uzbekistan</v>
      </c>
    </row>
    <row r="289" spans="19:48" x14ac:dyDescent="0.15">
      <c r="S289" s="43" t="str">
        <f t="shared" si="16"/>
        <v>ABFHIJKL</v>
      </c>
      <c r="T289" s="93">
        <v>287</v>
      </c>
      <c r="U289" s="96" t="s">
        <v>69</v>
      </c>
      <c r="V289" s="96" t="s">
        <v>70</v>
      </c>
      <c r="W289" s="96"/>
      <c r="X289" s="96"/>
      <c r="Y289" s="96"/>
      <c r="Z289" s="96" t="s">
        <v>73</v>
      </c>
      <c r="AA289" s="96"/>
      <c r="AB289" s="96" t="s">
        <v>133</v>
      </c>
      <c r="AC289" s="96" t="s">
        <v>134</v>
      </c>
      <c r="AD289" s="96" t="s">
        <v>135</v>
      </c>
      <c r="AE289" s="96" t="s">
        <v>136</v>
      </c>
      <c r="AF289" s="96" t="s">
        <v>65</v>
      </c>
      <c r="AG289" s="97" t="s">
        <v>139</v>
      </c>
      <c r="AH289" s="97" t="s">
        <v>137</v>
      </c>
      <c r="AI289" s="97" t="s">
        <v>76</v>
      </c>
      <c r="AJ289" s="97" t="s">
        <v>74</v>
      </c>
      <c r="AK289" s="97" t="s">
        <v>138</v>
      </c>
      <c r="AL289" s="97" t="s">
        <v>79</v>
      </c>
      <c r="AM289" s="97" t="s">
        <v>141</v>
      </c>
      <c r="AN289" s="97" t="s">
        <v>142</v>
      </c>
      <c r="AO289" s="98" t="str">
        <f ca="1">VLOOKUP(AG289,'TACC Competition'!$Z:$AA,2,0)</f>
        <v>Saudi Arabia</v>
      </c>
      <c r="AP289" s="98" t="str">
        <f ca="1">VLOOKUP(AH289,'TACC Competition'!$Z:$AA,2,0)</f>
        <v>Algeria</v>
      </c>
      <c r="AQ289" s="98" t="str">
        <f ca="1">VLOOKUP(AI289,'TACC Competition'!$Z:$AA,2,0)</f>
        <v>Qatar</v>
      </c>
      <c r="AR289" s="98" t="str">
        <f ca="1">VLOOKUP(AJ289,'TACC Competition'!$Z:$AA,2,0)</f>
        <v>Czechia</v>
      </c>
      <c r="AS289" s="98" t="str">
        <f ca="1">VLOOKUP(AK289,'TACC Competition'!$Z:$AA,2,0)</f>
        <v>Norway</v>
      </c>
      <c r="AT289" s="98" t="str">
        <f ca="1">VLOOKUP(AL289,'TACC Competition'!$Z:$AA,2,0)</f>
        <v>Sweden</v>
      </c>
      <c r="AU289" s="98" t="str">
        <f ca="1">VLOOKUP(AM289,'TACC Competition'!$Z:$AA,2,0)</f>
        <v>Panama</v>
      </c>
      <c r="AV289" s="98" t="str">
        <f ca="1">VLOOKUP(AN289,'TACC Competition'!$Z:$AA,2,0)</f>
        <v>Uzbekistan</v>
      </c>
    </row>
    <row r="290" spans="19:48" x14ac:dyDescent="0.15">
      <c r="S290" s="43" t="str">
        <f t="shared" si="16"/>
        <v>ABFGIJKL</v>
      </c>
      <c r="T290" s="93">
        <v>288</v>
      </c>
      <c r="U290" s="96" t="s">
        <v>69</v>
      </c>
      <c r="V290" s="96" t="s">
        <v>70</v>
      </c>
      <c r="W290" s="96"/>
      <c r="X290" s="96"/>
      <c r="Y290" s="96"/>
      <c r="Z290" s="96" t="s">
        <v>73</v>
      </c>
      <c r="AA290" s="96" t="s">
        <v>106</v>
      </c>
      <c r="AB290" s="96"/>
      <c r="AC290" s="96" t="s">
        <v>134</v>
      </c>
      <c r="AD290" s="96" t="s">
        <v>135</v>
      </c>
      <c r="AE290" s="96" t="s">
        <v>136</v>
      </c>
      <c r="AF290" s="96" t="s">
        <v>65</v>
      </c>
      <c r="AG290" s="97" t="s">
        <v>138</v>
      </c>
      <c r="AH290" s="97" t="s">
        <v>137</v>
      </c>
      <c r="AI290" s="97" t="s">
        <v>76</v>
      </c>
      <c r="AJ290" s="97" t="s">
        <v>79</v>
      </c>
      <c r="AK290" s="97" t="s">
        <v>74</v>
      </c>
      <c r="AL290" s="97" t="s">
        <v>140</v>
      </c>
      <c r="AM290" s="97" t="s">
        <v>141</v>
      </c>
      <c r="AN290" s="97" t="s">
        <v>142</v>
      </c>
      <c r="AO290" s="98" t="str">
        <f ca="1">VLOOKUP(AG290,'TACC Competition'!$Z:$AA,2,0)</f>
        <v>Norway</v>
      </c>
      <c r="AP290" s="98" t="str">
        <f ca="1">VLOOKUP(AH290,'TACC Competition'!$Z:$AA,2,0)</f>
        <v>Algeria</v>
      </c>
      <c r="AQ290" s="98" t="str">
        <f ca="1">VLOOKUP(AI290,'TACC Competition'!$Z:$AA,2,0)</f>
        <v>Qatar</v>
      </c>
      <c r="AR290" s="98" t="str">
        <f ca="1">VLOOKUP(AJ290,'TACC Competition'!$Z:$AA,2,0)</f>
        <v>Sweden</v>
      </c>
      <c r="AS290" s="98" t="str">
        <f ca="1">VLOOKUP(AK290,'TACC Competition'!$Z:$AA,2,0)</f>
        <v>Czechia</v>
      </c>
      <c r="AT290" s="98" t="str">
        <f ca="1">VLOOKUP(AL290,'TACC Competition'!$Z:$AA,2,0)</f>
        <v>Egypt</v>
      </c>
      <c r="AU290" s="98" t="str">
        <f ca="1">VLOOKUP(AM290,'TACC Competition'!$Z:$AA,2,0)</f>
        <v>Panama</v>
      </c>
      <c r="AV290" s="98" t="str">
        <f ca="1">VLOOKUP(AN290,'TACC Competition'!$Z:$AA,2,0)</f>
        <v>Uzbekistan</v>
      </c>
    </row>
    <row r="291" spans="19:48" x14ac:dyDescent="0.15">
      <c r="S291" s="43" t="str">
        <f t="shared" si="16"/>
        <v>ABFGHJKL</v>
      </c>
      <c r="T291" s="93">
        <v>289</v>
      </c>
      <c r="U291" s="96" t="s">
        <v>69</v>
      </c>
      <c r="V291" s="96" t="s">
        <v>70</v>
      </c>
      <c r="W291" s="96"/>
      <c r="X291" s="96"/>
      <c r="Y291" s="96"/>
      <c r="Z291" s="96" t="s">
        <v>73</v>
      </c>
      <c r="AA291" s="96" t="s">
        <v>106</v>
      </c>
      <c r="AB291" s="96" t="s">
        <v>133</v>
      </c>
      <c r="AC291" s="96"/>
      <c r="AD291" s="96" t="s">
        <v>135</v>
      </c>
      <c r="AE291" s="96" t="s">
        <v>136</v>
      </c>
      <c r="AF291" s="96" t="s">
        <v>65</v>
      </c>
      <c r="AG291" s="97" t="s">
        <v>139</v>
      </c>
      <c r="AH291" s="97" t="s">
        <v>137</v>
      </c>
      <c r="AI291" s="97" t="s">
        <v>76</v>
      </c>
      <c r="AJ291" s="97" t="s">
        <v>79</v>
      </c>
      <c r="AK291" s="97" t="s">
        <v>74</v>
      </c>
      <c r="AL291" s="97" t="s">
        <v>140</v>
      </c>
      <c r="AM291" s="97" t="s">
        <v>141</v>
      </c>
      <c r="AN291" s="97" t="s">
        <v>142</v>
      </c>
      <c r="AO291" s="98" t="str">
        <f ca="1">VLOOKUP(AG291,'TACC Competition'!$Z:$AA,2,0)</f>
        <v>Saudi Arabia</v>
      </c>
      <c r="AP291" s="98" t="str">
        <f ca="1">VLOOKUP(AH291,'TACC Competition'!$Z:$AA,2,0)</f>
        <v>Algeria</v>
      </c>
      <c r="AQ291" s="98" t="str">
        <f ca="1">VLOOKUP(AI291,'TACC Competition'!$Z:$AA,2,0)</f>
        <v>Qatar</v>
      </c>
      <c r="AR291" s="98" t="str">
        <f ca="1">VLOOKUP(AJ291,'TACC Competition'!$Z:$AA,2,0)</f>
        <v>Sweden</v>
      </c>
      <c r="AS291" s="98" t="str">
        <f ca="1">VLOOKUP(AK291,'TACC Competition'!$Z:$AA,2,0)</f>
        <v>Czechia</v>
      </c>
      <c r="AT291" s="98" t="str">
        <f ca="1">VLOOKUP(AL291,'TACC Competition'!$Z:$AA,2,0)</f>
        <v>Egypt</v>
      </c>
      <c r="AU291" s="98" t="str">
        <f ca="1">VLOOKUP(AM291,'TACC Competition'!$Z:$AA,2,0)</f>
        <v>Panama</v>
      </c>
      <c r="AV291" s="98" t="str">
        <f ca="1">VLOOKUP(AN291,'TACC Competition'!$Z:$AA,2,0)</f>
        <v>Uzbekistan</v>
      </c>
    </row>
    <row r="292" spans="19:48" x14ac:dyDescent="0.15">
      <c r="S292" s="43" t="str">
        <f t="shared" si="16"/>
        <v>ABFGHIKL</v>
      </c>
      <c r="T292" s="93">
        <v>290</v>
      </c>
      <c r="U292" s="96" t="s">
        <v>69</v>
      </c>
      <c r="V292" s="96" t="s">
        <v>70</v>
      </c>
      <c r="W292" s="96"/>
      <c r="X292" s="96"/>
      <c r="Y292" s="96"/>
      <c r="Z292" s="96" t="s">
        <v>73</v>
      </c>
      <c r="AA292" s="96" t="s">
        <v>106</v>
      </c>
      <c r="AB292" s="96" t="s">
        <v>133</v>
      </c>
      <c r="AC292" s="96" t="s">
        <v>134</v>
      </c>
      <c r="AD292" s="96"/>
      <c r="AE292" s="96" t="s">
        <v>136</v>
      </c>
      <c r="AF292" s="96" t="s">
        <v>65</v>
      </c>
      <c r="AG292" s="97" t="s">
        <v>139</v>
      </c>
      <c r="AH292" s="97" t="s">
        <v>140</v>
      </c>
      <c r="AI292" s="97" t="s">
        <v>76</v>
      </c>
      <c r="AJ292" s="97" t="s">
        <v>74</v>
      </c>
      <c r="AK292" s="97" t="s">
        <v>138</v>
      </c>
      <c r="AL292" s="97" t="s">
        <v>79</v>
      </c>
      <c r="AM292" s="97" t="s">
        <v>141</v>
      </c>
      <c r="AN292" s="97" t="s">
        <v>142</v>
      </c>
      <c r="AO292" s="98" t="str">
        <f ca="1">VLOOKUP(AG292,'TACC Competition'!$Z:$AA,2,0)</f>
        <v>Saudi Arabia</v>
      </c>
      <c r="AP292" s="98" t="str">
        <f ca="1">VLOOKUP(AH292,'TACC Competition'!$Z:$AA,2,0)</f>
        <v>Egypt</v>
      </c>
      <c r="AQ292" s="98" t="str">
        <f ca="1">VLOOKUP(AI292,'TACC Competition'!$Z:$AA,2,0)</f>
        <v>Qatar</v>
      </c>
      <c r="AR292" s="98" t="str">
        <f ca="1">VLOOKUP(AJ292,'TACC Competition'!$Z:$AA,2,0)</f>
        <v>Czechia</v>
      </c>
      <c r="AS292" s="98" t="str">
        <f ca="1">VLOOKUP(AK292,'TACC Competition'!$Z:$AA,2,0)</f>
        <v>Norway</v>
      </c>
      <c r="AT292" s="98" t="str">
        <f ca="1">VLOOKUP(AL292,'TACC Competition'!$Z:$AA,2,0)</f>
        <v>Sweden</v>
      </c>
      <c r="AU292" s="98" t="str">
        <f ca="1">VLOOKUP(AM292,'TACC Competition'!$Z:$AA,2,0)</f>
        <v>Panama</v>
      </c>
      <c r="AV292" s="98" t="str">
        <f ca="1">VLOOKUP(AN292,'TACC Competition'!$Z:$AA,2,0)</f>
        <v>Uzbekistan</v>
      </c>
    </row>
    <row r="293" spans="19:48" x14ac:dyDescent="0.15">
      <c r="S293" s="43" t="str">
        <f t="shared" si="16"/>
        <v>ABFGHIJL</v>
      </c>
      <c r="T293" s="93">
        <v>291</v>
      </c>
      <c r="U293" s="96" t="s">
        <v>69</v>
      </c>
      <c r="V293" s="96" t="s">
        <v>70</v>
      </c>
      <c r="W293" s="96"/>
      <c r="X293" s="96"/>
      <c r="Y293" s="96"/>
      <c r="Z293" s="96" t="s">
        <v>73</v>
      </c>
      <c r="AA293" s="96" t="s">
        <v>106</v>
      </c>
      <c r="AB293" s="96" t="s">
        <v>133</v>
      </c>
      <c r="AC293" s="96" t="s">
        <v>134</v>
      </c>
      <c r="AD293" s="96" t="s">
        <v>135</v>
      </c>
      <c r="AE293" s="96"/>
      <c r="AF293" s="96" t="s">
        <v>65</v>
      </c>
      <c r="AG293" s="97" t="s">
        <v>139</v>
      </c>
      <c r="AH293" s="97" t="s">
        <v>137</v>
      </c>
      <c r="AI293" s="97" t="s">
        <v>76</v>
      </c>
      <c r="AJ293" s="97" t="s">
        <v>79</v>
      </c>
      <c r="AK293" s="97" t="s">
        <v>74</v>
      </c>
      <c r="AL293" s="97" t="s">
        <v>140</v>
      </c>
      <c r="AM293" s="97" t="s">
        <v>141</v>
      </c>
      <c r="AN293" s="97" t="s">
        <v>138</v>
      </c>
      <c r="AO293" s="98" t="str">
        <f ca="1">VLOOKUP(AG293,'TACC Competition'!$Z:$AA,2,0)</f>
        <v>Saudi Arabia</v>
      </c>
      <c r="AP293" s="98" t="str">
        <f ca="1">VLOOKUP(AH293,'TACC Competition'!$Z:$AA,2,0)</f>
        <v>Algeria</v>
      </c>
      <c r="AQ293" s="98" t="str">
        <f ca="1">VLOOKUP(AI293,'TACC Competition'!$Z:$AA,2,0)</f>
        <v>Qatar</v>
      </c>
      <c r="AR293" s="98" t="str">
        <f ca="1">VLOOKUP(AJ293,'TACC Competition'!$Z:$AA,2,0)</f>
        <v>Sweden</v>
      </c>
      <c r="AS293" s="98" t="str">
        <f ca="1">VLOOKUP(AK293,'TACC Competition'!$Z:$AA,2,0)</f>
        <v>Czechia</v>
      </c>
      <c r="AT293" s="98" t="str">
        <f ca="1">VLOOKUP(AL293,'TACC Competition'!$Z:$AA,2,0)</f>
        <v>Egypt</v>
      </c>
      <c r="AU293" s="98" t="str">
        <f ca="1">VLOOKUP(AM293,'TACC Competition'!$Z:$AA,2,0)</f>
        <v>Panama</v>
      </c>
      <c r="AV293" s="98" t="str">
        <f ca="1">VLOOKUP(AN293,'TACC Competition'!$Z:$AA,2,0)</f>
        <v>Norway</v>
      </c>
    </row>
    <row r="294" spans="19:48" x14ac:dyDescent="0.15">
      <c r="S294" s="43" t="str">
        <f t="shared" si="16"/>
        <v>ABFGHIJK</v>
      </c>
      <c r="T294" s="93">
        <v>292</v>
      </c>
      <c r="U294" s="96" t="s">
        <v>69</v>
      </c>
      <c r="V294" s="96" t="s">
        <v>70</v>
      </c>
      <c r="W294" s="96"/>
      <c r="X294" s="96"/>
      <c r="Y294" s="96"/>
      <c r="Z294" s="96" t="s">
        <v>73</v>
      </c>
      <c r="AA294" s="96" t="s">
        <v>106</v>
      </c>
      <c r="AB294" s="96" t="s">
        <v>133</v>
      </c>
      <c r="AC294" s="96" t="s">
        <v>134</v>
      </c>
      <c r="AD294" s="96" t="s">
        <v>135</v>
      </c>
      <c r="AE294" s="96" t="s">
        <v>136</v>
      </c>
      <c r="AF294" s="96"/>
      <c r="AG294" s="97" t="s">
        <v>139</v>
      </c>
      <c r="AH294" s="97" t="s">
        <v>137</v>
      </c>
      <c r="AI294" s="97" t="s">
        <v>76</v>
      </c>
      <c r="AJ294" s="97" t="s">
        <v>79</v>
      </c>
      <c r="AK294" s="97" t="s">
        <v>74</v>
      </c>
      <c r="AL294" s="97" t="s">
        <v>140</v>
      </c>
      <c r="AM294" s="97" t="s">
        <v>138</v>
      </c>
      <c r="AN294" s="97" t="s">
        <v>142</v>
      </c>
      <c r="AO294" s="98" t="str">
        <f ca="1">VLOOKUP(AG294,'TACC Competition'!$Z:$AA,2,0)</f>
        <v>Saudi Arabia</v>
      </c>
      <c r="AP294" s="98" t="str">
        <f ca="1">VLOOKUP(AH294,'TACC Competition'!$Z:$AA,2,0)</f>
        <v>Algeria</v>
      </c>
      <c r="AQ294" s="98" t="str">
        <f ca="1">VLOOKUP(AI294,'TACC Competition'!$Z:$AA,2,0)</f>
        <v>Qatar</v>
      </c>
      <c r="AR294" s="98" t="str">
        <f ca="1">VLOOKUP(AJ294,'TACC Competition'!$Z:$AA,2,0)</f>
        <v>Sweden</v>
      </c>
      <c r="AS294" s="98" t="str">
        <f ca="1">VLOOKUP(AK294,'TACC Competition'!$Z:$AA,2,0)</f>
        <v>Czechia</v>
      </c>
      <c r="AT294" s="98" t="str">
        <f ca="1">VLOOKUP(AL294,'TACC Competition'!$Z:$AA,2,0)</f>
        <v>Egypt</v>
      </c>
      <c r="AU294" s="98" t="str">
        <f ca="1">VLOOKUP(AM294,'TACC Competition'!$Z:$AA,2,0)</f>
        <v>Norway</v>
      </c>
      <c r="AV294" s="98" t="str">
        <f ca="1">VLOOKUP(AN294,'TACC Competition'!$Z:$AA,2,0)</f>
        <v>Uzbekistan</v>
      </c>
    </row>
    <row r="295" spans="19:48" x14ac:dyDescent="0.15">
      <c r="S295" s="43" t="str">
        <f t="shared" si="16"/>
        <v>ABEHIJKL</v>
      </c>
      <c r="T295" s="93">
        <v>293</v>
      </c>
      <c r="U295" s="96" t="s">
        <v>69</v>
      </c>
      <c r="V295" s="96" t="s">
        <v>70</v>
      </c>
      <c r="W295" s="96"/>
      <c r="X295" s="96"/>
      <c r="Y295" s="96" t="s">
        <v>72</v>
      </c>
      <c r="Z295" s="96"/>
      <c r="AA295" s="96"/>
      <c r="AB295" s="96" t="s">
        <v>133</v>
      </c>
      <c r="AC295" s="96" t="s">
        <v>134</v>
      </c>
      <c r="AD295" s="96" t="s">
        <v>135</v>
      </c>
      <c r="AE295" s="96" t="s">
        <v>136</v>
      </c>
      <c r="AF295" s="96" t="s">
        <v>65</v>
      </c>
      <c r="AG295" s="97" t="s">
        <v>78</v>
      </c>
      <c r="AH295" s="97" t="s">
        <v>137</v>
      </c>
      <c r="AI295" s="97" t="s">
        <v>76</v>
      </c>
      <c r="AJ295" s="97" t="s">
        <v>74</v>
      </c>
      <c r="AK295" s="97" t="s">
        <v>138</v>
      </c>
      <c r="AL295" s="97" t="s">
        <v>139</v>
      </c>
      <c r="AM295" s="97" t="s">
        <v>141</v>
      </c>
      <c r="AN295" s="97" t="s">
        <v>142</v>
      </c>
      <c r="AO295" s="98" t="str">
        <f ca="1">VLOOKUP(AG295,'TACC Competition'!$Z:$AA,2,0)</f>
        <v>Cote d'Ivoire</v>
      </c>
      <c r="AP295" s="98" t="str">
        <f ca="1">VLOOKUP(AH295,'TACC Competition'!$Z:$AA,2,0)</f>
        <v>Algeria</v>
      </c>
      <c r="AQ295" s="98" t="str">
        <f ca="1">VLOOKUP(AI295,'TACC Competition'!$Z:$AA,2,0)</f>
        <v>Qatar</v>
      </c>
      <c r="AR295" s="98" t="str">
        <f ca="1">VLOOKUP(AJ295,'TACC Competition'!$Z:$AA,2,0)</f>
        <v>Czechia</v>
      </c>
      <c r="AS295" s="98" t="str">
        <f ca="1">VLOOKUP(AK295,'TACC Competition'!$Z:$AA,2,0)</f>
        <v>Norway</v>
      </c>
      <c r="AT295" s="98" t="str">
        <f ca="1">VLOOKUP(AL295,'TACC Competition'!$Z:$AA,2,0)</f>
        <v>Saudi Arabia</v>
      </c>
      <c r="AU295" s="98" t="str">
        <f ca="1">VLOOKUP(AM295,'TACC Competition'!$Z:$AA,2,0)</f>
        <v>Panama</v>
      </c>
      <c r="AV295" s="98" t="str">
        <f ca="1">VLOOKUP(AN295,'TACC Competition'!$Z:$AA,2,0)</f>
        <v>Uzbekistan</v>
      </c>
    </row>
    <row r="296" spans="19:48" x14ac:dyDescent="0.15">
      <c r="S296" s="43" t="str">
        <f t="shared" si="16"/>
        <v>ABEGIJKL</v>
      </c>
      <c r="T296" s="93">
        <v>294</v>
      </c>
      <c r="U296" s="96" t="s">
        <v>69</v>
      </c>
      <c r="V296" s="96" t="s">
        <v>70</v>
      </c>
      <c r="W296" s="96"/>
      <c r="X296" s="96"/>
      <c r="Y296" s="96" t="s">
        <v>72</v>
      </c>
      <c r="Z296" s="96"/>
      <c r="AA296" s="96" t="s">
        <v>106</v>
      </c>
      <c r="AB296" s="96"/>
      <c r="AC296" s="96" t="s">
        <v>134</v>
      </c>
      <c r="AD296" s="96" t="s">
        <v>135</v>
      </c>
      <c r="AE296" s="96" t="s">
        <v>136</v>
      </c>
      <c r="AF296" s="96" t="s">
        <v>65</v>
      </c>
      <c r="AG296" s="97" t="s">
        <v>78</v>
      </c>
      <c r="AH296" s="97" t="s">
        <v>137</v>
      </c>
      <c r="AI296" s="97" t="s">
        <v>76</v>
      </c>
      <c r="AJ296" s="97" t="s">
        <v>74</v>
      </c>
      <c r="AK296" s="97" t="s">
        <v>138</v>
      </c>
      <c r="AL296" s="97" t="s">
        <v>140</v>
      </c>
      <c r="AM296" s="97" t="s">
        <v>141</v>
      </c>
      <c r="AN296" s="97" t="s">
        <v>142</v>
      </c>
      <c r="AO296" s="98" t="str">
        <f ca="1">VLOOKUP(AG296,'TACC Competition'!$Z:$AA,2,0)</f>
        <v>Cote d'Ivoire</v>
      </c>
      <c r="AP296" s="98" t="str">
        <f ca="1">VLOOKUP(AH296,'TACC Competition'!$Z:$AA,2,0)</f>
        <v>Algeria</v>
      </c>
      <c r="AQ296" s="98" t="str">
        <f ca="1">VLOOKUP(AI296,'TACC Competition'!$Z:$AA,2,0)</f>
        <v>Qatar</v>
      </c>
      <c r="AR296" s="98" t="str">
        <f ca="1">VLOOKUP(AJ296,'TACC Competition'!$Z:$AA,2,0)</f>
        <v>Czechia</v>
      </c>
      <c r="AS296" s="98" t="str">
        <f ca="1">VLOOKUP(AK296,'TACC Competition'!$Z:$AA,2,0)</f>
        <v>Norway</v>
      </c>
      <c r="AT296" s="98" t="str">
        <f ca="1">VLOOKUP(AL296,'TACC Competition'!$Z:$AA,2,0)</f>
        <v>Egypt</v>
      </c>
      <c r="AU296" s="98" t="str">
        <f ca="1">VLOOKUP(AM296,'TACC Competition'!$Z:$AA,2,0)</f>
        <v>Panama</v>
      </c>
      <c r="AV296" s="98" t="str">
        <f ca="1">VLOOKUP(AN296,'TACC Competition'!$Z:$AA,2,0)</f>
        <v>Uzbekistan</v>
      </c>
    </row>
    <row r="297" spans="19:48" x14ac:dyDescent="0.15">
      <c r="S297" s="43" t="str">
        <f t="shared" si="16"/>
        <v>ABEGHJKL</v>
      </c>
      <c r="T297" s="93">
        <v>295</v>
      </c>
      <c r="U297" s="96" t="s">
        <v>69</v>
      </c>
      <c r="V297" s="96" t="s">
        <v>70</v>
      </c>
      <c r="W297" s="96"/>
      <c r="X297" s="96"/>
      <c r="Y297" s="96" t="s">
        <v>72</v>
      </c>
      <c r="Z297" s="96"/>
      <c r="AA297" s="96" t="s">
        <v>106</v>
      </c>
      <c r="AB297" s="96" t="s">
        <v>133</v>
      </c>
      <c r="AC297" s="96"/>
      <c r="AD297" s="96" t="s">
        <v>135</v>
      </c>
      <c r="AE297" s="96" t="s">
        <v>136</v>
      </c>
      <c r="AF297" s="96" t="s">
        <v>65</v>
      </c>
      <c r="AG297" s="97" t="s">
        <v>78</v>
      </c>
      <c r="AH297" s="97" t="s">
        <v>137</v>
      </c>
      <c r="AI297" s="97" t="s">
        <v>76</v>
      </c>
      <c r="AJ297" s="97" t="s">
        <v>74</v>
      </c>
      <c r="AK297" s="97" t="s">
        <v>139</v>
      </c>
      <c r="AL297" s="97" t="s">
        <v>140</v>
      </c>
      <c r="AM297" s="97" t="s">
        <v>141</v>
      </c>
      <c r="AN297" s="97" t="s">
        <v>142</v>
      </c>
      <c r="AO297" s="98" t="str">
        <f ca="1">VLOOKUP(AG297,'TACC Competition'!$Z:$AA,2,0)</f>
        <v>Cote d'Ivoire</v>
      </c>
      <c r="AP297" s="98" t="str">
        <f ca="1">VLOOKUP(AH297,'TACC Competition'!$Z:$AA,2,0)</f>
        <v>Algeria</v>
      </c>
      <c r="AQ297" s="98" t="str">
        <f ca="1">VLOOKUP(AI297,'TACC Competition'!$Z:$AA,2,0)</f>
        <v>Qatar</v>
      </c>
      <c r="AR297" s="98" t="str">
        <f ca="1">VLOOKUP(AJ297,'TACC Competition'!$Z:$AA,2,0)</f>
        <v>Czechia</v>
      </c>
      <c r="AS297" s="98" t="str">
        <f ca="1">VLOOKUP(AK297,'TACC Competition'!$Z:$AA,2,0)</f>
        <v>Saudi Arabia</v>
      </c>
      <c r="AT297" s="98" t="str">
        <f ca="1">VLOOKUP(AL297,'TACC Competition'!$Z:$AA,2,0)</f>
        <v>Egypt</v>
      </c>
      <c r="AU297" s="98" t="str">
        <f ca="1">VLOOKUP(AM297,'TACC Competition'!$Z:$AA,2,0)</f>
        <v>Panama</v>
      </c>
      <c r="AV297" s="98" t="str">
        <f ca="1">VLOOKUP(AN297,'TACC Competition'!$Z:$AA,2,0)</f>
        <v>Uzbekistan</v>
      </c>
    </row>
    <row r="298" spans="19:48" x14ac:dyDescent="0.15">
      <c r="S298" s="43" t="str">
        <f t="shared" si="16"/>
        <v>ABEGHIKL</v>
      </c>
      <c r="T298" s="93">
        <v>296</v>
      </c>
      <c r="U298" s="96" t="s">
        <v>69</v>
      </c>
      <c r="V298" s="96" t="s">
        <v>70</v>
      </c>
      <c r="W298" s="96"/>
      <c r="X298" s="96"/>
      <c r="Y298" s="96" t="s">
        <v>72</v>
      </c>
      <c r="Z298" s="96"/>
      <c r="AA298" s="96" t="s">
        <v>106</v>
      </c>
      <c r="AB298" s="96" t="s">
        <v>133</v>
      </c>
      <c r="AC298" s="96" t="s">
        <v>134</v>
      </c>
      <c r="AD298" s="96"/>
      <c r="AE298" s="96" t="s">
        <v>136</v>
      </c>
      <c r="AF298" s="96" t="s">
        <v>65</v>
      </c>
      <c r="AG298" s="97" t="s">
        <v>78</v>
      </c>
      <c r="AH298" s="97" t="s">
        <v>140</v>
      </c>
      <c r="AI298" s="97" t="s">
        <v>76</v>
      </c>
      <c r="AJ298" s="97" t="s">
        <v>74</v>
      </c>
      <c r="AK298" s="97" t="s">
        <v>138</v>
      </c>
      <c r="AL298" s="97" t="s">
        <v>139</v>
      </c>
      <c r="AM298" s="97" t="s">
        <v>141</v>
      </c>
      <c r="AN298" s="97" t="s">
        <v>142</v>
      </c>
      <c r="AO298" s="98" t="str">
        <f ca="1">VLOOKUP(AG298,'TACC Competition'!$Z:$AA,2,0)</f>
        <v>Cote d'Ivoire</v>
      </c>
      <c r="AP298" s="98" t="str">
        <f ca="1">VLOOKUP(AH298,'TACC Competition'!$Z:$AA,2,0)</f>
        <v>Egypt</v>
      </c>
      <c r="AQ298" s="98" t="str">
        <f ca="1">VLOOKUP(AI298,'TACC Competition'!$Z:$AA,2,0)</f>
        <v>Qatar</v>
      </c>
      <c r="AR298" s="98" t="str">
        <f ca="1">VLOOKUP(AJ298,'TACC Competition'!$Z:$AA,2,0)</f>
        <v>Czechia</v>
      </c>
      <c r="AS298" s="98" t="str">
        <f ca="1">VLOOKUP(AK298,'TACC Competition'!$Z:$AA,2,0)</f>
        <v>Norway</v>
      </c>
      <c r="AT298" s="98" t="str">
        <f ca="1">VLOOKUP(AL298,'TACC Competition'!$Z:$AA,2,0)</f>
        <v>Saudi Arabia</v>
      </c>
      <c r="AU298" s="98" t="str">
        <f ca="1">VLOOKUP(AM298,'TACC Competition'!$Z:$AA,2,0)</f>
        <v>Panama</v>
      </c>
      <c r="AV298" s="98" t="str">
        <f ca="1">VLOOKUP(AN298,'TACC Competition'!$Z:$AA,2,0)</f>
        <v>Uzbekistan</v>
      </c>
    </row>
    <row r="299" spans="19:48" x14ac:dyDescent="0.15">
      <c r="S299" s="43" t="str">
        <f t="shared" si="16"/>
        <v>ABEGHIJL</v>
      </c>
      <c r="T299" s="93">
        <v>297</v>
      </c>
      <c r="U299" s="96" t="s">
        <v>69</v>
      </c>
      <c r="V299" s="96" t="s">
        <v>70</v>
      </c>
      <c r="W299" s="96"/>
      <c r="X299" s="96"/>
      <c r="Y299" s="96" t="s">
        <v>72</v>
      </c>
      <c r="Z299" s="96"/>
      <c r="AA299" s="96" t="s">
        <v>106</v>
      </c>
      <c r="AB299" s="96" t="s">
        <v>133</v>
      </c>
      <c r="AC299" s="96" t="s">
        <v>134</v>
      </c>
      <c r="AD299" s="96" t="s">
        <v>135</v>
      </c>
      <c r="AE299" s="96"/>
      <c r="AF299" s="96" t="s">
        <v>65</v>
      </c>
      <c r="AG299" s="97" t="s">
        <v>78</v>
      </c>
      <c r="AH299" s="97" t="s">
        <v>137</v>
      </c>
      <c r="AI299" s="97" t="s">
        <v>76</v>
      </c>
      <c r="AJ299" s="97" t="s">
        <v>74</v>
      </c>
      <c r="AK299" s="97" t="s">
        <v>139</v>
      </c>
      <c r="AL299" s="97" t="s">
        <v>140</v>
      </c>
      <c r="AM299" s="97" t="s">
        <v>141</v>
      </c>
      <c r="AN299" s="97" t="s">
        <v>138</v>
      </c>
      <c r="AO299" s="98" t="str">
        <f ca="1">VLOOKUP(AG299,'TACC Competition'!$Z:$AA,2,0)</f>
        <v>Cote d'Ivoire</v>
      </c>
      <c r="AP299" s="98" t="str">
        <f ca="1">VLOOKUP(AH299,'TACC Competition'!$Z:$AA,2,0)</f>
        <v>Algeria</v>
      </c>
      <c r="AQ299" s="98" t="str">
        <f ca="1">VLOOKUP(AI299,'TACC Competition'!$Z:$AA,2,0)</f>
        <v>Qatar</v>
      </c>
      <c r="AR299" s="98" t="str">
        <f ca="1">VLOOKUP(AJ299,'TACC Competition'!$Z:$AA,2,0)</f>
        <v>Czechia</v>
      </c>
      <c r="AS299" s="98" t="str">
        <f ca="1">VLOOKUP(AK299,'TACC Competition'!$Z:$AA,2,0)</f>
        <v>Saudi Arabia</v>
      </c>
      <c r="AT299" s="98" t="str">
        <f ca="1">VLOOKUP(AL299,'TACC Competition'!$Z:$AA,2,0)</f>
        <v>Egypt</v>
      </c>
      <c r="AU299" s="98" t="str">
        <f ca="1">VLOOKUP(AM299,'TACC Competition'!$Z:$AA,2,0)</f>
        <v>Panama</v>
      </c>
      <c r="AV299" s="98" t="str">
        <f ca="1">VLOOKUP(AN299,'TACC Competition'!$Z:$AA,2,0)</f>
        <v>Norway</v>
      </c>
    </row>
    <row r="300" spans="19:48" x14ac:dyDescent="0.15">
      <c r="S300" s="43" t="str">
        <f t="shared" si="16"/>
        <v>ABEGHIJK</v>
      </c>
      <c r="T300" s="93">
        <v>298</v>
      </c>
      <c r="U300" s="96" t="s">
        <v>69</v>
      </c>
      <c r="V300" s="96" t="s">
        <v>70</v>
      </c>
      <c r="W300" s="96"/>
      <c r="X300" s="96"/>
      <c r="Y300" s="96" t="s">
        <v>72</v>
      </c>
      <c r="Z300" s="96"/>
      <c r="AA300" s="96" t="s">
        <v>106</v>
      </c>
      <c r="AB300" s="96" t="s">
        <v>133</v>
      </c>
      <c r="AC300" s="96" t="s">
        <v>134</v>
      </c>
      <c r="AD300" s="96" t="s">
        <v>135</v>
      </c>
      <c r="AE300" s="96" t="s">
        <v>136</v>
      </c>
      <c r="AF300" s="96"/>
      <c r="AG300" s="97" t="s">
        <v>78</v>
      </c>
      <c r="AH300" s="97" t="s">
        <v>137</v>
      </c>
      <c r="AI300" s="97" t="s">
        <v>76</v>
      </c>
      <c r="AJ300" s="97" t="s">
        <v>74</v>
      </c>
      <c r="AK300" s="97" t="s">
        <v>139</v>
      </c>
      <c r="AL300" s="97" t="s">
        <v>140</v>
      </c>
      <c r="AM300" s="97" t="s">
        <v>138</v>
      </c>
      <c r="AN300" s="97" t="s">
        <v>142</v>
      </c>
      <c r="AO300" s="98" t="str">
        <f ca="1">VLOOKUP(AG300,'TACC Competition'!$Z:$AA,2,0)</f>
        <v>Cote d'Ivoire</v>
      </c>
      <c r="AP300" s="98" t="str">
        <f ca="1">VLOOKUP(AH300,'TACC Competition'!$Z:$AA,2,0)</f>
        <v>Algeria</v>
      </c>
      <c r="AQ300" s="98" t="str">
        <f ca="1">VLOOKUP(AI300,'TACC Competition'!$Z:$AA,2,0)</f>
        <v>Qatar</v>
      </c>
      <c r="AR300" s="98" t="str">
        <f ca="1">VLOOKUP(AJ300,'TACC Competition'!$Z:$AA,2,0)</f>
        <v>Czechia</v>
      </c>
      <c r="AS300" s="98" t="str">
        <f ca="1">VLOOKUP(AK300,'TACC Competition'!$Z:$AA,2,0)</f>
        <v>Saudi Arabia</v>
      </c>
      <c r="AT300" s="98" t="str">
        <f ca="1">VLOOKUP(AL300,'TACC Competition'!$Z:$AA,2,0)</f>
        <v>Egypt</v>
      </c>
      <c r="AU300" s="98" t="str">
        <f ca="1">VLOOKUP(AM300,'TACC Competition'!$Z:$AA,2,0)</f>
        <v>Norway</v>
      </c>
      <c r="AV300" s="98" t="str">
        <f ca="1">VLOOKUP(AN300,'TACC Competition'!$Z:$AA,2,0)</f>
        <v>Uzbekistan</v>
      </c>
    </row>
    <row r="301" spans="19:48" x14ac:dyDescent="0.15">
      <c r="S301" s="43" t="str">
        <f t="shared" si="16"/>
        <v>ABEFIJKL</v>
      </c>
      <c r="T301" s="93">
        <v>299</v>
      </c>
      <c r="U301" s="96" t="s">
        <v>69</v>
      </c>
      <c r="V301" s="96" t="s">
        <v>70</v>
      </c>
      <c r="W301" s="96"/>
      <c r="X301" s="96"/>
      <c r="Y301" s="96" t="s">
        <v>72</v>
      </c>
      <c r="Z301" s="96" t="s">
        <v>73</v>
      </c>
      <c r="AA301" s="96"/>
      <c r="AB301" s="96"/>
      <c r="AC301" s="96" t="s">
        <v>134</v>
      </c>
      <c r="AD301" s="96" t="s">
        <v>135</v>
      </c>
      <c r="AE301" s="96" t="s">
        <v>136</v>
      </c>
      <c r="AF301" s="96" t="s">
        <v>65</v>
      </c>
      <c r="AG301" s="97" t="s">
        <v>78</v>
      </c>
      <c r="AH301" s="97" t="s">
        <v>137</v>
      </c>
      <c r="AI301" s="97" t="s">
        <v>76</v>
      </c>
      <c r="AJ301" s="97" t="s">
        <v>74</v>
      </c>
      <c r="AK301" s="97" t="s">
        <v>138</v>
      </c>
      <c r="AL301" s="97" t="s">
        <v>79</v>
      </c>
      <c r="AM301" s="97" t="s">
        <v>141</v>
      </c>
      <c r="AN301" s="97" t="s">
        <v>142</v>
      </c>
      <c r="AO301" s="98" t="str">
        <f ca="1">VLOOKUP(AG301,'TACC Competition'!$Z:$AA,2,0)</f>
        <v>Cote d'Ivoire</v>
      </c>
      <c r="AP301" s="98" t="str">
        <f ca="1">VLOOKUP(AH301,'TACC Competition'!$Z:$AA,2,0)</f>
        <v>Algeria</v>
      </c>
      <c r="AQ301" s="98" t="str">
        <f ca="1">VLOOKUP(AI301,'TACC Competition'!$Z:$AA,2,0)</f>
        <v>Qatar</v>
      </c>
      <c r="AR301" s="98" t="str">
        <f ca="1">VLOOKUP(AJ301,'TACC Competition'!$Z:$AA,2,0)</f>
        <v>Czechia</v>
      </c>
      <c r="AS301" s="98" t="str">
        <f ca="1">VLOOKUP(AK301,'TACC Competition'!$Z:$AA,2,0)</f>
        <v>Norway</v>
      </c>
      <c r="AT301" s="98" t="str">
        <f ca="1">VLOOKUP(AL301,'TACC Competition'!$Z:$AA,2,0)</f>
        <v>Sweden</v>
      </c>
      <c r="AU301" s="98" t="str">
        <f ca="1">VLOOKUP(AM301,'TACC Competition'!$Z:$AA,2,0)</f>
        <v>Panama</v>
      </c>
      <c r="AV301" s="98" t="str">
        <f ca="1">VLOOKUP(AN301,'TACC Competition'!$Z:$AA,2,0)</f>
        <v>Uzbekistan</v>
      </c>
    </row>
    <row r="302" spans="19:48" x14ac:dyDescent="0.15">
      <c r="S302" s="43" t="str">
        <f t="shared" si="16"/>
        <v>ABEFHJKL</v>
      </c>
      <c r="T302" s="93">
        <v>300</v>
      </c>
      <c r="U302" s="96" t="s">
        <v>69</v>
      </c>
      <c r="V302" s="96" t="s">
        <v>70</v>
      </c>
      <c r="W302" s="96"/>
      <c r="X302" s="96"/>
      <c r="Y302" s="96" t="s">
        <v>72</v>
      </c>
      <c r="Z302" s="96" t="s">
        <v>73</v>
      </c>
      <c r="AA302" s="96"/>
      <c r="AB302" s="96" t="s">
        <v>133</v>
      </c>
      <c r="AC302" s="96"/>
      <c r="AD302" s="96" t="s">
        <v>135</v>
      </c>
      <c r="AE302" s="96" t="s">
        <v>136</v>
      </c>
      <c r="AF302" s="96" t="s">
        <v>65</v>
      </c>
      <c r="AG302" s="97" t="s">
        <v>78</v>
      </c>
      <c r="AH302" s="97" t="s">
        <v>137</v>
      </c>
      <c r="AI302" s="97" t="s">
        <v>76</v>
      </c>
      <c r="AJ302" s="97" t="s">
        <v>79</v>
      </c>
      <c r="AK302" s="97" t="s">
        <v>74</v>
      </c>
      <c r="AL302" s="97" t="s">
        <v>139</v>
      </c>
      <c r="AM302" s="97" t="s">
        <v>141</v>
      </c>
      <c r="AN302" s="97" t="s">
        <v>142</v>
      </c>
      <c r="AO302" s="98" t="str">
        <f ca="1">VLOOKUP(AG302,'TACC Competition'!$Z:$AA,2,0)</f>
        <v>Cote d'Ivoire</v>
      </c>
      <c r="AP302" s="98" t="str">
        <f ca="1">VLOOKUP(AH302,'TACC Competition'!$Z:$AA,2,0)</f>
        <v>Algeria</v>
      </c>
      <c r="AQ302" s="98" t="str">
        <f ca="1">VLOOKUP(AI302,'TACC Competition'!$Z:$AA,2,0)</f>
        <v>Qatar</v>
      </c>
      <c r="AR302" s="98" t="str">
        <f ca="1">VLOOKUP(AJ302,'TACC Competition'!$Z:$AA,2,0)</f>
        <v>Sweden</v>
      </c>
      <c r="AS302" s="98" t="str">
        <f ca="1">VLOOKUP(AK302,'TACC Competition'!$Z:$AA,2,0)</f>
        <v>Czechia</v>
      </c>
      <c r="AT302" s="98" t="str">
        <f ca="1">VLOOKUP(AL302,'TACC Competition'!$Z:$AA,2,0)</f>
        <v>Saudi Arabia</v>
      </c>
      <c r="AU302" s="98" t="str">
        <f ca="1">VLOOKUP(AM302,'TACC Competition'!$Z:$AA,2,0)</f>
        <v>Panama</v>
      </c>
      <c r="AV302" s="98" t="str">
        <f ca="1">VLOOKUP(AN302,'TACC Competition'!$Z:$AA,2,0)</f>
        <v>Uzbekistan</v>
      </c>
    </row>
    <row r="303" spans="19:48" x14ac:dyDescent="0.15">
      <c r="S303" s="43" t="str">
        <f t="shared" si="16"/>
        <v>ABEFHIKL</v>
      </c>
      <c r="T303" s="93">
        <v>301</v>
      </c>
      <c r="U303" s="96" t="s">
        <v>69</v>
      </c>
      <c r="V303" s="96" t="s">
        <v>70</v>
      </c>
      <c r="W303" s="96"/>
      <c r="X303" s="96"/>
      <c r="Y303" s="96" t="s">
        <v>72</v>
      </c>
      <c r="Z303" s="96" t="s">
        <v>73</v>
      </c>
      <c r="AA303" s="96"/>
      <c r="AB303" s="96" t="s">
        <v>133</v>
      </c>
      <c r="AC303" s="96" t="s">
        <v>134</v>
      </c>
      <c r="AD303" s="96"/>
      <c r="AE303" s="96" t="s">
        <v>136</v>
      </c>
      <c r="AF303" s="96" t="s">
        <v>65</v>
      </c>
      <c r="AG303" s="97" t="s">
        <v>78</v>
      </c>
      <c r="AH303" s="97" t="s">
        <v>138</v>
      </c>
      <c r="AI303" s="97" t="s">
        <v>76</v>
      </c>
      <c r="AJ303" s="97" t="s">
        <v>79</v>
      </c>
      <c r="AK303" s="97" t="s">
        <v>74</v>
      </c>
      <c r="AL303" s="97" t="s">
        <v>139</v>
      </c>
      <c r="AM303" s="97" t="s">
        <v>141</v>
      </c>
      <c r="AN303" s="97" t="s">
        <v>142</v>
      </c>
      <c r="AO303" s="98" t="str">
        <f ca="1">VLOOKUP(AG303,'TACC Competition'!$Z:$AA,2,0)</f>
        <v>Cote d'Ivoire</v>
      </c>
      <c r="AP303" s="98" t="str">
        <f ca="1">VLOOKUP(AH303,'TACC Competition'!$Z:$AA,2,0)</f>
        <v>Norway</v>
      </c>
      <c r="AQ303" s="98" t="str">
        <f ca="1">VLOOKUP(AI303,'TACC Competition'!$Z:$AA,2,0)</f>
        <v>Qatar</v>
      </c>
      <c r="AR303" s="98" t="str">
        <f ca="1">VLOOKUP(AJ303,'TACC Competition'!$Z:$AA,2,0)</f>
        <v>Sweden</v>
      </c>
      <c r="AS303" s="98" t="str">
        <f ca="1">VLOOKUP(AK303,'TACC Competition'!$Z:$AA,2,0)</f>
        <v>Czechia</v>
      </c>
      <c r="AT303" s="98" t="str">
        <f ca="1">VLOOKUP(AL303,'TACC Competition'!$Z:$AA,2,0)</f>
        <v>Saudi Arabia</v>
      </c>
      <c r="AU303" s="98" t="str">
        <f ca="1">VLOOKUP(AM303,'TACC Competition'!$Z:$AA,2,0)</f>
        <v>Panama</v>
      </c>
      <c r="AV303" s="98" t="str">
        <f ca="1">VLOOKUP(AN303,'TACC Competition'!$Z:$AA,2,0)</f>
        <v>Uzbekistan</v>
      </c>
    </row>
    <row r="304" spans="19:48" x14ac:dyDescent="0.15">
      <c r="S304" s="43" t="str">
        <f t="shared" si="16"/>
        <v>ABEFHIJL</v>
      </c>
      <c r="T304" s="93">
        <v>302</v>
      </c>
      <c r="U304" s="96" t="s">
        <v>69</v>
      </c>
      <c r="V304" s="96" t="s">
        <v>70</v>
      </c>
      <c r="W304" s="96"/>
      <c r="X304" s="96"/>
      <c r="Y304" s="96" t="s">
        <v>72</v>
      </c>
      <c r="Z304" s="96" t="s">
        <v>73</v>
      </c>
      <c r="AA304" s="96"/>
      <c r="AB304" s="96" t="s">
        <v>133</v>
      </c>
      <c r="AC304" s="96" t="s">
        <v>134</v>
      </c>
      <c r="AD304" s="96" t="s">
        <v>135</v>
      </c>
      <c r="AE304" s="96"/>
      <c r="AF304" s="96" t="s">
        <v>65</v>
      </c>
      <c r="AG304" s="97" t="s">
        <v>78</v>
      </c>
      <c r="AH304" s="97" t="s">
        <v>137</v>
      </c>
      <c r="AI304" s="97" t="s">
        <v>76</v>
      </c>
      <c r="AJ304" s="97" t="s">
        <v>79</v>
      </c>
      <c r="AK304" s="97" t="s">
        <v>74</v>
      </c>
      <c r="AL304" s="97" t="s">
        <v>139</v>
      </c>
      <c r="AM304" s="97" t="s">
        <v>141</v>
      </c>
      <c r="AN304" s="97" t="s">
        <v>138</v>
      </c>
      <c r="AO304" s="98" t="str">
        <f ca="1">VLOOKUP(AG304,'TACC Competition'!$Z:$AA,2,0)</f>
        <v>Cote d'Ivoire</v>
      </c>
      <c r="AP304" s="98" t="str">
        <f ca="1">VLOOKUP(AH304,'TACC Competition'!$Z:$AA,2,0)</f>
        <v>Algeria</v>
      </c>
      <c r="AQ304" s="98" t="str">
        <f ca="1">VLOOKUP(AI304,'TACC Competition'!$Z:$AA,2,0)</f>
        <v>Qatar</v>
      </c>
      <c r="AR304" s="98" t="str">
        <f ca="1">VLOOKUP(AJ304,'TACC Competition'!$Z:$AA,2,0)</f>
        <v>Sweden</v>
      </c>
      <c r="AS304" s="98" t="str">
        <f ca="1">VLOOKUP(AK304,'TACC Competition'!$Z:$AA,2,0)</f>
        <v>Czechia</v>
      </c>
      <c r="AT304" s="98" t="str">
        <f ca="1">VLOOKUP(AL304,'TACC Competition'!$Z:$AA,2,0)</f>
        <v>Saudi Arabia</v>
      </c>
      <c r="AU304" s="98" t="str">
        <f ca="1">VLOOKUP(AM304,'TACC Competition'!$Z:$AA,2,0)</f>
        <v>Panama</v>
      </c>
      <c r="AV304" s="98" t="str">
        <f ca="1">VLOOKUP(AN304,'TACC Competition'!$Z:$AA,2,0)</f>
        <v>Norway</v>
      </c>
    </row>
    <row r="305" spans="19:48" x14ac:dyDescent="0.15">
      <c r="S305" s="43" t="str">
        <f t="shared" si="16"/>
        <v>ABEFHIJK</v>
      </c>
      <c r="T305" s="93">
        <v>303</v>
      </c>
      <c r="U305" s="96" t="s">
        <v>69</v>
      </c>
      <c r="V305" s="96" t="s">
        <v>70</v>
      </c>
      <c r="W305" s="96"/>
      <c r="X305" s="96"/>
      <c r="Y305" s="96" t="s">
        <v>72</v>
      </c>
      <c r="Z305" s="96" t="s">
        <v>73</v>
      </c>
      <c r="AA305" s="96"/>
      <c r="AB305" s="96" t="s">
        <v>133</v>
      </c>
      <c r="AC305" s="96" t="s">
        <v>134</v>
      </c>
      <c r="AD305" s="96" t="s">
        <v>135</v>
      </c>
      <c r="AE305" s="96" t="s">
        <v>136</v>
      </c>
      <c r="AF305" s="96"/>
      <c r="AG305" s="97" t="s">
        <v>78</v>
      </c>
      <c r="AH305" s="97" t="s">
        <v>137</v>
      </c>
      <c r="AI305" s="97" t="s">
        <v>76</v>
      </c>
      <c r="AJ305" s="97" t="s">
        <v>79</v>
      </c>
      <c r="AK305" s="97" t="s">
        <v>74</v>
      </c>
      <c r="AL305" s="97" t="s">
        <v>139</v>
      </c>
      <c r="AM305" s="97" t="s">
        <v>138</v>
      </c>
      <c r="AN305" s="97" t="s">
        <v>142</v>
      </c>
      <c r="AO305" s="98" t="str">
        <f ca="1">VLOOKUP(AG305,'TACC Competition'!$Z:$AA,2,0)</f>
        <v>Cote d'Ivoire</v>
      </c>
      <c r="AP305" s="98" t="str">
        <f ca="1">VLOOKUP(AH305,'TACC Competition'!$Z:$AA,2,0)</f>
        <v>Algeria</v>
      </c>
      <c r="AQ305" s="98" t="str">
        <f ca="1">VLOOKUP(AI305,'TACC Competition'!$Z:$AA,2,0)</f>
        <v>Qatar</v>
      </c>
      <c r="AR305" s="98" t="str">
        <f ca="1">VLOOKUP(AJ305,'TACC Competition'!$Z:$AA,2,0)</f>
        <v>Sweden</v>
      </c>
      <c r="AS305" s="98" t="str">
        <f ca="1">VLOOKUP(AK305,'TACC Competition'!$Z:$AA,2,0)</f>
        <v>Czechia</v>
      </c>
      <c r="AT305" s="98" t="str">
        <f ca="1">VLOOKUP(AL305,'TACC Competition'!$Z:$AA,2,0)</f>
        <v>Saudi Arabia</v>
      </c>
      <c r="AU305" s="98" t="str">
        <f ca="1">VLOOKUP(AM305,'TACC Competition'!$Z:$AA,2,0)</f>
        <v>Norway</v>
      </c>
      <c r="AV305" s="98" t="str">
        <f ca="1">VLOOKUP(AN305,'TACC Competition'!$Z:$AA,2,0)</f>
        <v>Uzbekistan</v>
      </c>
    </row>
    <row r="306" spans="19:48" x14ac:dyDescent="0.15">
      <c r="S306" s="43" t="str">
        <f t="shared" si="16"/>
        <v>ABEFGJKL</v>
      </c>
      <c r="T306" s="93">
        <v>304</v>
      </c>
      <c r="U306" s="96" t="s">
        <v>69</v>
      </c>
      <c r="V306" s="96" t="s">
        <v>70</v>
      </c>
      <c r="W306" s="96"/>
      <c r="X306" s="96"/>
      <c r="Y306" s="96" t="s">
        <v>72</v>
      </c>
      <c r="Z306" s="96" t="s">
        <v>73</v>
      </c>
      <c r="AA306" s="96" t="s">
        <v>106</v>
      </c>
      <c r="AB306" s="96"/>
      <c r="AC306" s="96"/>
      <c r="AD306" s="96" t="s">
        <v>135</v>
      </c>
      <c r="AE306" s="96" t="s">
        <v>136</v>
      </c>
      <c r="AF306" s="96" t="s">
        <v>65</v>
      </c>
      <c r="AG306" s="97" t="s">
        <v>78</v>
      </c>
      <c r="AH306" s="97" t="s">
        <v>137</v>
      </c>
      <c r="AI306" s="97" t="s">
        <v>76</v>
      </c>
      <c r="AJ306" s="97" t="s">
        <v>79</v>
      </c>
      <c r="AK306" s="97" t="s">
        <v>74</v>
      </c>
      <c r="AL306" s="97" t="s">
        <v>140</v>
      </c>
      <c r="AM306" s="97" t="s">
        <v>141</v>
      </c>
      <c r="AN306" s="97" t="s">
        <v>142</v>
      </c>
      <c r="AO306" s="98" t="str">
        <f ca="1">VLOOKUP(AG306,'TACC Competition'!$Z:$AA,2,0)</f>
        <v>Cote d'Ivoire</v>
      </c>
      <c r="AP306" s="98" t="str">
        <f ca="1">VLOOKUP(AH306,'TACC Competition'!$Z:$AA,2,0)</f>
        <v>Algeria</v>
      </c>
      <c r="AQ306" s="98" t="str">
        <f ca="1">VLOOKUP(AI306,'TACC Competition'!$Z:$AA,2,0)</f>
        <v>Qatar</v>
      </c>
      <c r="AR306" s="98" t="str">
        <f ca="1">VLOOKUP(AJ306,'TACC Competition'!$Z:$AA,2,0)</f>
        <v>Sweden</v>
      </c>
      <c r="AS306" s="98" t="str">
        <f ca="1">VLOOKUP(AK306,'TACC Competition'!$Z:$AA,2,0)</f>
        <v>Czechia</v>
      </c>
      <c r="AT306" s="98" t="str">
        <f ca="1">VLOOKUP(AL306,'TACC Competition'!$Z:$AA,2,0)</f>
        <v>Egypt</v>
      </c>
      <c r="AU306" s="98" t="str">
        <f ca="1">VLOOKUP(AM306,'TACC Competition'!$Z:$AA,2,0)</f>
        <v>Panama</v>
      </c>
      <c r="AV306" s="98" t="str">
        <f ca="1">VLOOKUP(AN306,'TACC Competition'!$Z:$AA,2,0)</f>
        <v>Uzbekistan</v>
      </c>
    </row>
    <row r="307" spans="19:48" x14ac:dyDescent="0.15">
      <c r="S307" s="43" t="str">
        <f t="shared" si="16"/>
        <v>ABEFGIKL</v>
      </c>
      <c r="T307" s="93">
        <v>305</v>
      </c>
      <c r="U307" s="96" t="s">
        <v>69</v>
      </c>
      <c r="V307" s="96" t="s">
        <v>70</v>
      </c>
      <c r="W307" s="96"/>
      <c r="X307" s="96"/>
      <c r="Y307" s="96" t="s">
        <v>72</v>
      </c>
      <c r="Z307" s="96" t="s">
        <v>73</v>
      </c>
      <c r="AA307" s="96" t="s">
        <v>106</v>
      </c>
      <c r="AB307" s="96"/>
      <c r="AC307" s="96" t="s">
        <v>134</v>
      </c>
      <c r="AD307" s="96"/>
      <c r="AE307" s="96" t="s">
        <v>136</v>
      </c>
      <c r="AF307" s="96" t="s">
        <v>65</v>
      </c>
      <c r="AG307" s="97" t="s">
        <v>78</v>
      </c>
      <c r="AH307" s="97" t="s">
        <v>140</v>
      </c>
      <c r="AI307" s="97" t="s">
        <v>76</v>
      </c>
      <c r="AJ307" s="97" t="s">
        <v>74</v>
      </c>
      <c r="AK307" s="97" t="s">
        <v>138</v>
      </c>
      <c r="AL307" s="97" t="s">
        <v>79</v>
      </c>
      <c r="AM307" s="97" t="s">
        <v>141</v>
      </c>
      <c r="AN307" s="97" t="s">
        <v>142</v>
      </c>
      <c r="AO307" s="98" t="str">
        <f ca="1">VLOOKUP(AG307,'TACC Competition'!$Z:$AA,2,0)</f>
        <v>Cote d'Ivoire</v>
      </c>
      <c r="AP307" s="98" t="str">
        <f ca="1">VLOOKUP(AH307,'TACC Competition'!$Z:$AA,2,0)</f>
        <v>Egypt</v>
      </c>
      <c r="AQ307" s="98" t="str">
        <f ca="1">VLOOKUP(AI307,'TACC Competition'!$Z:$AA,2,0)</f>
        <v>Qatar</v>
      </c>
      <c r="AR307" s="98" t="str">
        <f ca="1">VLOOKUP(AJ307,'TACC Competition'!$Z:$AA,2,0)</f>
        <v>Czechia</v>
      </c>
      <c r="AS307" s="98" t="str">
        <f ca="1">VLOOKUP(AK307,'TACC Competition'!$Z:$AA,2,0)</f>
        <v>Norway</v>
      </c>
      <c r="AT307" s="98" t="str">
        <f ca="1">VLOOKUP(AL307,'TACC Competition'!$Z:$AA,2,0)</f>
        <v>Sweden</v>
      </c>
      <c r="AU307" s="98" t="str">
        <f ca="1">VLOOKUP(AM307,'TACC Competition'!$Z:$AA,2,0)</f>
        <v>Panama</v>
      </c>
      <c r="AV307" s="98" t="str">
        <f ca="1">VLOOKUP(AN307,'TACC Competition'!$Z:$AA,2,0)</f>
        <v>Uzbekistan</v>
      </c>
    </row>
    <row r="308" spans="19:48" x14ac:dyDescent="0.15">
      <c r="S308" s="43" t="str">
        <f t="shared" si="16"/>
        <v>ABEFGIJL</v>
      </c>
      <c r="T308" s="93">
        <v>306</v>
      </c>
      <c r="U308" s="96" t="s">
        <v>69</v>
      </c>
      <c r="V308" s="96" t="s">
        <v>70</v>
      </c>
      <c r="W308" s="96"/>
      <c r="X308" s="96"/>
      <c r="Y308" s="96" t="s">
        <v>72</v>
      </c>
      <c r="Z308" s="96" t="s">
        <v>73</v>
      </c>
      <c r="AA308" s="96" t="s">
        <v>106</v>
      </c>
      <c r="AB308" s="96"/>
      <c r="AC308" s="96" t="s">
        <v>134</v>
      </c>
      <c r="AD308" s="96" t="s">
        <v>135</v>
      </c>
      <c r="AE308" s="96"/>
      <c r="AF308" s="96" t="s">
        <v>65</v>
      </c>
      <c r="AG308" s="97" t="s">
        <v>78</v>
      </c>
      <c r="AH308" s="97" t="s">
        <v>137</v>
      </c>
      <c r="AI308" s="97" t="s">
        <v>76</v>
      </c>
      <c r="AJ308" s="97" t="s">
        <v>79</v>
      </c>
      <c r="AK308" s="97" t="s">
        <v>74</v>
      </c>
      <c r="AL308" s="97" t="s">
        <v>140</v>
      </c>
      <c r="AM308" s="97" t="s">
        <v>141</v>
      </c>
      <c r="AN308" s="97" t="s">
        <v>138</v>
      </c>
      <c r="AO308" s="98" t="str">
        <f ca="1">VLOOKUP(AG308,'TACC Competition'!$Z:$AA,2,0)</f>
        <v>Cote d'Ivoire</v>
      </c>
      <c r="AP308" s="98" t="str">
        <f ca="1">VLOOKUP(AH308,'TACC Competition'!$Z:$AA,2,0)</f>
        <v>Algeria</v>
      </c>
      <c r="AQ308" s="98" t="str">
        <f ca="1">VLOOKUP(AI308,'TACC Competition'!$Z:$AA,2,0)</f>
        <v>Qatar</v>
      </c>
      <c r="AR308" s="98" t="str">
        <f ca="1">VLOOKUP(AJ308,'TACC Competition'!$Z:$AA,2,0)</f>
        <v>Sweden</v>
      </c>
      <c r="AS308" s="98" t="str">
        <f ca="1">VLOOKUP(AK308,'TACC Competition'!$Z:$AA,2,0)</f>
        <v>Czechia</v>
      </c>
      <c r="AT308" s="98" t="str">
        <f ca="1">VLOOKUP(AL308,'TACC Competition'!$Z:$AA,2,0)</f>
        <v>Egypt</v>
      </c>
      <c r="AU308" s="98" t="str">
        <f ca="1">VLOOKUP(AM308,'TACC Competition'!$Z:$AA,2,0)</f>
        <v>Panama</v>
      </c>
      <c r="AV308" s="98" t="str">
        <f ca="1">VLOOKUP(AN308,'TACC Competition'!$Z:$AA,2,0)</f>
        <v>Norway</v>
      </c>
    </row>
    <row r="309" spans="19:48" x14ac:dyDescent="0.15">
      <c r="S309" s="43" t="str">
        <f t="shared" si="16"/>
        <v>ABEFGIJK</v>
      </c>
      <c r="T309" s="93">
        <v>307</v>
      </c>
      <c r="U309" s="96" t="s">
        <v>69</v>
      </c>
      <c r="V309" s="96" t="s">
        <v>70</v>
      </c>
      <c r="W309" s="96"/>
      <c r="X309" s="96"/>
      <c r="Y309" s="96" t="s">
        <v>72</v>
      </c>
      <c r="Z309" s="96" t="s">
        <v>73</v>
      </c>
      <c r="AA309" s="96" t="s">
        <v>106</v>
      </c>
      <c r="AB309" s="96"/>
      <c r="AC309" s="96" t="s">
        <v>134</v>
      </c>
      <c r="AD309" s="96" t="s">
        <v>135</v>
      </c>
      <c r="AE309" s="96" t="s">
        <v>136</v>
      </c>
      <c r="AF309" s="96"/>
      <c r="AG309" s="97" t="s">
        <v>78</v>
      </c>
      <c r="AH309" s="97" t="s">
        <v>137</v>
      </c>
      <c r="AI309" s="97" t="s">
        <v>76</v>
      </c>
      <c r="AJ309" s="97" t="s">
        <v>79</v>
      </c>
      <c r="AK309" s="97" t="s">
        <v>74</v>
      </c>
      <c r="AL309" s="97" t="s">
        <v>140</v>
      </c>
      <c r="AM309" s="97" t="s">
        <v>138</v>
      </c>
      <c r="AN309" s="97" t="s">
        <v>142</v>
      </c>
      <c r="AO309" s="98" t="str">
        <f ca="1">VLOOKUP(AG309,'TACC Competition'!$Z:$AA,2,0)</f>
        <v>Cote d'Ivoire</v>
      </c>
      <c r="AP309" s="98" t="str">
        <f ca="1">VLOOKUP(AH309,'TACC Competition'!$Z:$AA,2,0)</f>
        <v>Algeria</v>
      </c>
      <c r="AQ309" s="98" t="str">
        <f ca="1">VLOOKUP(AI309,'TACC Competition'!$Z:$AA,2,0)</f>
        <v>Qatar</v>
      </c>
      <c r="AR309" s="98" t="str">
        <f ca="1">VLOOKUP(AJ309,'TACC Competition'!$Z:$AA,2,0)</f>
        <v>Sweden</v>
      </c>
      <c r="AS309" s="98" t="str">
        <f ca="1">VLOOKUP(AK309,'TACC Competition'!$Z:$AA,2,0)</f>
        <v>Czechia</v>
      </c>
      <c r="AT309" s="98" t="str">
        <f ca="1">VLOOKUP(AL309,'TACC Competition'!$Z:$AA,2,0)</f>
        <v>Egypt</v>
      </c>
      <c r="AU309" s="98" t="str">
        <f ca="1">VLOOKUP(AM309,'TACC Competition'!$Z:$AA,2,0)</f>
        <v>Norway</v>
      </c>
      <c r="AV309" s="98" t="str">
        <f ca="1">VLOOKUP(AN309,'TACC Competition'!$Z:$AA,2,0)</f>
        <v>Uzbekistan</v>
      </c>
    </row>
    <row r="310" spans="19:48" x14ac:dyDescent="0.15">
      <c r="S310" s="43" t="str">
        <f t="shared" si="16"/>
        <v>ABEFGHKL</v>
      </c>
      <c r="T310" s="93">
        <v>308</v>
      </c>
      <c r="U310" s="96" t="s">
        <v>69</v>
      </c>
      <c r="V310" s="96" t="s">
        <v>70</v>
      </c>
      <c r="W310" s="96"/>
      <c r="X310" s="96"/>
      <c r="Y310" s="96" t="s">
        <v>72</v>
      </c>
      <c r="Z310" s="96" t="s">
        <v>73</v>
      </c>
      <c r="AA310" s="96" t="s">
        <v>106</v>
      </c>
      <c r="AB310" s="96" t="s">
        <v>133</v>
      </c>
      <c r="AC310" s="96"/>
      <c r="AD310" s="96"/>
      <c r="AE310" s="96" t="s">
        <v>136</v>
      </c>
      <c r="AF310" s="96" t="s">
        <v>65</v>
      </c>
      <c r="AG310" s="97" t="s">
        <v>78</v>
      </c>
      <c r="AH310" s="97" t="s">
        <v>140</v>
      </c>
      <c r="AI310" s="97" t="s">
        <v>76</v>
      </c>
      <c r="AJ310" s="97" t="s">
        <v>79</v>
      </c>
      <c r="AK310" s="97" t="s">
        <v>74</v>
      </c>
      <c r="AL310" s="97" t="s">
        <v>139</v>
      </c>
      <c r="AM310" s="97" t="s">
        <v>141</v>
      </c>
      <c r="AN310" s="97" t="s">
        <v>142</v>
      </c>
      <c r="AO310" s="98" t="str">
        <f ca="1">VLOOKUP(AG310,'TACC Competition'!$Z:$AA,2,0)</f>
        <v>Cote d'Ivoire</v>
      </c>
      <c r="AP310" s="98" t="str">
        <f ca="1">VLOOKUP(AH310,'TACC Competition'!$Z:$AA,2,0)</f>
        <v>Egypt</v>
      </c>
      <c r="AQ310" s="98" t="str">
        <f ca="1">VLOOKUP(AI310,'TACC Competition'!$Z:$AA,2,0)</f>
        <v>Qatar</v>
      </c>
      <c r="AR310" s="98" t="str">
        <f ca="1">VLOOKUP(AJ310,'TACC Competition'!$Z:$AA,2,0)</f>
        <v>Sweden</v>
      </c>
      <c r="AS310" s="98" t="str">
        <f ca="1">VLOOKUP(AK310,'TACC Competition'!$Z:$AA,2,0)</f>
        <v>Czechia</v>
      </c>
      <c r="AT310" s="98" t="str">
        <f ca="1">VLOOKUP(AL310,'TACC Competition'!$Z:$AA,2,0)</f>
        <v>Saudi Arabia</v>
      </c>
      <c r="AU310" s="98" t="str">
        <f ca="1">VLOOKUP(AM310,'TACC Competition'!$Z:$AA,2,0)</f>
        <v>Panama</v>
      </c>
      <c r="AV310" s="98" t="str">
        <f ca="1">VLOOKUP(AN310,'TACC Competition'!$Z:$AA,2,0)</f>
        <v>Uzbekistan</v>
      </c>
    </row>
    <row r="311" spans="19:48" x14ac:dyDescent="0.15">
      <c r="S311" s="43" t="str">
        <f t="shared" si="16"/>
        <v>ABEFGHJL</v>
      </c>
      <c r="T311" s="93">
        <v>309</v>
      </c>
      <c r="U311" s="96" t="s">
        <v>69</v>
      </c>
      <c r="V311" s="96" t="s">
        <v>70</v>
      </c>
      <c r="W311" s="96"/>
      <c r="X311" s="96"/>
      <c r="Y311" s="96" t="s">
        <v>72</v>
      </c>
      <c r="Z311" s="96" t="s">
        <v>73</v>
      </c>
      <c r="AA311" s="96" t="s">
        <v>106</v>
      </c>
      <c r="AB311" s="96" t="s">
        <v>133</v>
      </c>
      <c r="AC311" s="96"/>
      <c r="AD311" s="96" t="s">
        <v>135</v>
      </c>
      <c r="AE311" s="96"/>
      <c r="AF311" s="96" t="s">
        <v>65</v>
      </c>
      <c r="AG311" s="97" t="s">
        <v>139</v>
      </c>
      <c r="AH311" s="97" t="s">
        <v>137</v>
      </c>
      <c r="AI311" s="97" t="s">
        <v>76</v>
      </c>
      <c r="AJ311" s="97" t="s">
        <v>79</v>
      </c>
      <c r="AK311" s="97" t="s">
        <v>74</v>
      </c>
      <c r="AL311" s="97" t="s">
        <v>140</v>
      </c>
      <c r="AM311" s="97" t="s">
        <v>141</v>
      </c>
      <c r="AN311" s="97" t="s">
        <v>78</v>
      </c>
      <c r="AO311" s="98" t="str">
        <f ca="1">VLOOKUP(AG311,'TACC Competition'!$Z:$AA,2,0)</f>
        <v>Saudi Arabia</v>
      </c>
      <c r="AP311" s="98" t="str">
        <f ca="1">VLOOKUP(AH311,'TACC Competition'!$Z:$AA,2,0)</f>
        <v>Algeria</v>
      </c>
      <c r="AQ311" s="98" t="str">
        <f ca="1">VLOOKUP(AI311,'TACC Competition'!$Z:$AA,2,0)</f>
        <v>Qatar</v>
      </c>
      <c r="AR311" s="98" t="str">
        <f ca="1">VLOOKUP(AJ311,'TACC Competition'!$Z:$AA,2,0)</f>
        <v>Sweden</v>
      </c>
      <c r="AS311" s="98" t="str">
        <f ca="1">VLOOKUP(AK311,'TACC Competition'!$Z:$AA,2,0)</f>
        <v>Czechia</v>
      </c>
      <c r="AT311" s="98" t="str">
        <f ca="1">VLOOKUP(AL311,'TACC Competition'!$Z:$AA,2,0)</f>
        <v>Egypt</v>
      </c>
      <c r="AU311" s="98" t="str">
        <f ca="1">VLOOKUP(AM311,'TACC Competition'!$Z:$AA,2,0)</f>
        <v>Panama</v>
      </c>
      <c r="AV311" s="98" t="str">
        <f ca="1">VLOOKUP(AN311,'TACC Competition'!$Z:$AA,2,0)</f>
        <v>Cote d'Ivoire</v>
      </c>
    </row>
    <row r="312" spans="19:48" x14ac:dyDescent="0.15">
      <c r="S312" s="43" t="str">
        <f t="shared" si="16"/>
        <v>ABEFGHJK</v>
      </c>
      <c r="T312" s="93">
        <v>310</v>
      </c>
      <c r="U312" s="96" t="s">
        <v>69</v>
      </c>
      <c r="V312" s="96" t="s">
        <v>70</v>
      </c>
      <c r="W312" s="96"/>
      <c r="X312" s="96"/>
      <c r="Y312" s="96" t="s">
        <v>72</v>
      </c>
      <c r="Z312" s="96" t="s">
        <v>73</v>
      </c>
      <c r="AA312" s="96" t="s">
        <v>106</v>
      </c>
      <c r="AB312" s="96" t="s">
        <v>133</v>
      </c>
      <c r="AC312" s="96"/>
      <c r="AD312" s="96" t="s">
        <v>135</v>
      </c>
      <c r="AE312" s="96" t="s">
        <v>136</v>
      </c>
      <c r="AF312" s="96"/>
      <c r="AG312" s="97" t="s">
        <v>139</v>
      </c>
      <c r="AH312" s="97" t="s">
        <v>137</v>
      </c>
      <c r="AI312" s="97" t="s">
        <v>76</v>
      </c>
      <c r="AJ312" s="97" t="s">
        <v>79</v>
      </c>
      <c r="AK312" s="97" t="s">
        <v>74</v>
      </c>
      <c r="AL312" s="97" t="s">
        <v>140</v>
      </c>
      <c r="AM312" s="97" t="s">
        <v>78</v>
      </c>
      <c r="AN312" s="97" t="s">
        <v>142</v>
      </c>
      <c r="AO312" s="98" t="str">
        <f ca="1">VLOOKUP(AG312,'TACC Competition'!$Z:$AA,2,0)</f>
        <v>Saudi Arabia</v>
      </c>
      <c r="AP312" s="98" t="str">
        <f ca="1">VLOOKUP(AH312,'TACC Competition'!$Z:$AA,2,0)</f>
        <v>Algeria</v>
      </c>
      <c r="AQ312" s="98" t="str">
        <f ca="1">VLOOKUP(AI312,'TACC Competition'!$Z:$AA,2,0)</f>
        <v>Qatar</v>
      </c>
      <c r="AR312" s="98" t="str">
        <f ca="1">VLOOKUP(AJ312,'TACC Competition'!$Z:$AA,2,0)</f>
        <v>Sweden</v>
      </c>
      <c r="AS312" s="98" t="str">
        <f ca="1">VLOOKUP(AK312,'TACC Competition'!$Z:$AA,2,0)</f>
        <v>Czechia</v>
      </c>
      <c r="AT312" s="98" t="str">
        <f ca="1">VLOOKUP(AL312,'TACC Competition'!$Z:$AA,2,0)</f>
        <v>Egypt</v>
      </c>
      <c r="AU312" s="98" t="str">
        <f ca="1">VLOOKUP(AM312,'TACC Competition'!$Z:$AA,2,0)</f>
        <v>Cote d'Ivoire</v>
      </c>
      <c r="AV312" s="98" t="str">
        <f ca="1">VLOOKUP(AN312,'TACC Competition'!$Z:$AA,2,0)</f>
        <v>Uzbekistan</v>
      </c>
    </row>
    <row r="313" spans="19:48" x14ac:dyDescent="0.15">
      <c r="S313" s="43" t="str">
        <f t="shared" si="16"/>
        <v>ABEFGHIL</v>
      </c>
      <c r="T313" s="93">
        <v>311</v>
      </c>
      <c r="U313" s="96" t="s">
        <v>69</v>
      </c>
      <c r="V313" s="96" t="s">
        <v>70</v>
      </c>
      <c r="W313" s="96"/>
      <c r="X313" s="96"/>
      <c r="Y313" s="96" t="s">
        <v>72</v>
      </c>
      <c r="Z313" s="96" t="s">
        <v>73</v>
      </c>
      <c r="AA313" s="96" t="s">
        <v>106</v>
      </c>
      <c r="AB313" s="96" t="s">
        <v>133</v>
      </c>
      <c r="AC313" s="96" t="s">
        <v>134</v>
      </c>
      <c r="AD313" s="96"/>
      <c r="AE313" s="96"/>
      <c r="AF313" s="96" t="s">
        <v>65</v>
      </c>
      <c r="AG313" s="97" t="s">
        <v>78</v>
      </c>
      <c r="AH313" s="97" t="s">
        <v>140</v>
      </c>
      <c r="AI313" s="97" t="s">
        <v>76</v>
      </c>
      <c r="AJ313" s="97" t="s">
        <v>79</v>
      </c>
      <c r="AK313" s="97" t="s">
        <v>74</v>
      </c>
      <c r="AL313" s="97" t="s">
        <v>139</v>
      </c>
      <c r="AM313" s="97" t="s">
        <v>141</v>
      </c>
      <c r="AN313" s="97" t="s">
        <v>138</v>
      </c>
      <c r="AO313" s="98" t="str">
        <f ca="1">VLOOKUP(AG313,'TACC Competition'!$Z:$AA,2,0)</f>
        <v>Cote d'Ivoire</v>
      </c>
      <c r="AP313" s="98" t="str">
        <f ca="1">VLOOKUP(AH313,'TACC Competition'!$Z:$AA,2,0)</f>
        <v>Egypt</v>
      </c>
      <c r="AQ313" s="98" t="str">
        <f ca="1">VLOOKUP(AI313,'TACC Competition'!$Z:$AA,2,0)</f>
        <v>Qatar</v>
      </c>
      <c r="AR313" s="98" t="str">
        <f ca="1">VLOOKUP(AJ313,'TACC Competition'!$Z:$AA,2,0)</f>
        <v>Sweden</v>
      </c>
      <c r="AS313" s="98" t="str">
        <f ca="1">VLOOKUP(AK313,'TACC Competition'!$Z:$AA,2,0)</f>
        <v>Czechia</v>
      </c>
      <c r="AT313" s="98" t="str">
        <f ca="1">VLOOKUP(AL313,'TACC Competition'!$Z:$AA,2,0)</f>
        <v>Saudi Arabia</v>
      </c>
      <c r="AU313" s="98" t="str">
        <f ca="1">VLOOKUP(AM313,'TACC Competition'!$Z:$AA,2,0)</f>
        <v>Panama</v>
      </c>
      <c r="AV313" s="98" t="str">
        <f ca="1">VLOOKUP(AN313,'TACC Competition'!$Z:$AA,2,0)</f>
        <v>Norway</v>
      </c>
    </row>
    <row r="314" spans="19:48" x14ac:dyDescent="0.15">
      <c r="S314" s="43" t="str">
        <f t="shared" si="16"/>
        <v>ABEFGHIK</v>
      </c>
      <c r="T314" s="93">
        <v>312</v>
      </c>
      <c r="U314" s="96" t="s">
        <v>69</v>
      </c>
      <c r="V314" s="96" t="s">
        <v>70</v>
      </c>
      <c r="W314" s="96"/>
      <c r="X314" s="96"/>
      <c r="Y314" s="96" t="s">
        <v>72</v>
      </c>
      <c r="Z314" s="96" t="s">
        <v>73</v>
      </c>
      <c r="AA314" s="96" t="s">
        <v>106</v>
      </c>
      <c r="AB314" s="96" t="s">
        <v>133</v>
      </c>
      <c r="AC314" s="96" t="s">
        <v>134</v>
      </c>
      <c r="AD314" s="96"/>
      <c r="AE314" s="96" t="s">
        <v>136</v>
      </c>
      <c r="AF314" s="96"/>
      <c r="AG314" s="97" t="s">
        <v>78</v>
      </c>
      <c r="AH314" s="97" t="s">
        <v>140</v>
      </c>
      <c r="AI314" s="97" t="s">
        <v>76</v>
      </c>
      <c r="AJ314" s="97" t="s">
        <v>79</v>
      </c>
      <c r="AK314" s="97" t="s">
        <v>74</v>
      </c>
      <c r="AL314" s="97" t="s">
        <v>139</v>
      </c>
      <c r="AM314" s="97" t="s">
        <v>138</v>
      </c>
      <c r="AN314" s="97" t="s">
        <v>142</v>
      </c>
      <c r="AO314" s="98" t="str">
        <f ca="1">VLOOKUP(AG314,'TACC Competition'!$Z:$AA,2,0)</f>
        <v>Cote d'Ivoire</v>
      </c>
      <c r="AP314" s="98" t="str">
        <f ca="1">VLOOKUP(AH314,'TACC Competition'!$Z:$AA,2,0)</f>
        <v>Egypt</v>
      </c>
      <c r="AQ314" s="98" t="str">
        <f ca="1">VLOOKUP(AI314,'TACC Competition'!$Z:$AA,2,0)</f>
        <v>Qatar</v>
      </c>
      <c r="AR314" s="98" t="str">
        <f ca="1">VLOOKUP(AJ314,'TACC Competition'!$Z:$AA,2,0)</f>
        <v>Sweden</v>
      </c>
      <c r="AS314" s="98" t="str">
        <f ca="1">VLOOKUP(AK314,'TACC Competition'!$Z:$AA,2,0)</f>
        <v>Czechia</v>
      </c>
      <c r="AT314" s="98" t="str">
        <f ca="1">VLOOKUP(AL314,'TACC Competition'!$Z:$AA,2,0)</f>
        <v>Saudi Arabia</v>
      </c>
      <c r="AU314" s="98" t="str">
        <f ca="1">VLOOKUP(AM314,'TACC Competition'!$Z:$AA,2,0)</f>
        <v>Norway</v>
      </c>
      <c r="AV314" s="98" t="str">
        <f ca="1">VLOOKUP(AN314,'TACC Competition'!$Z:$AA,2,0)</f>
        <v>Uzbekistan</v>
      </c>
    </row>
    <row r="315" spans="19:48" x14ac:dyDescent="0.15">
      <c r="S315" s="43" t="str">
        <f t="shared" si="16"/>
        <v>ABEFGHIJ</v>
      </c>
      <c r="T315" s="93">
        <v>313</v>
      </c>
      <c r="U315" s="96" t="s">
        <v>69</v>
      </c>
      <c r="V315" s="96" t="s">
        <v>70</v>
      </c>
      <c r="W315" s="96"/>
      <c r="X315" s="96"/>
      <c r="Y315" s="96" t="s">
        <v>72</v>
      </c>
      <c r="Z315" s="96" t="s">
        <v>73</v>
      </c>
      <c r="AA315" s="96" t="s">
        <v>106</v>
      </c>
      <c r="AB315" s="96" t="s">
        <v>133</v>
      </c>
      <c r="AC315" s="96" t="s">
        <v>134</v>
      </c>
      <c r="AD315" s="96" t="s">
        <v>135</v>
      </c>
      <c r="AE315" s="96"/>
      <c r="AF315" s="96"/>
      <c r="AG315" s="97" t="s">
        <v>139</v>
      </c>
      <c r="AH315" s="97" t="s">
        <v>137</v>
      </c>
      <c r="AI315" s="97" t="s">
        <v>76</v>
      </c>
      <c r="AJ315" s="97" t="s">
        <v>79</v>
      </c>
      <c r="AK315" s="97" t="s">
        <v>74</v>
      </c>
      <c r="AL315" s="97" t="s">
        <v>140</v>
      </c>
      <c r="AM315" s="97" t="s">
        <v>78</v>
      </c>
      <c r="AN315" s="97" t="s">
        <v>138</v>
      </c>
      <c r="AO315" s="98" t="str">
        <f ca="1">VLOOKUP(AG315,'TACC Competition'!$Z:$AA,2,0)</f>
        <v>Saudi Arabia</v>
      </c>
      <c r="AP315" s="98" t="str">
        <f ca="1">VLOOKUP(AH315,'TACC Competition'!$Z:$AA,2,0)</f>
        <v>Algeria</v>
      </c>
      <c r="AQ315" s="98" t="str">
        <f ca="1">VLOOKUP(AI315,'TACC Competition'!$Z:$AA,2,0)</f>
        <v>Qatar</v>
      </c>
      <c r="AR315" s="98" t="str">
        <f ca="1">VLOOKUP(AJ315,'TACC Competition'!$Z:$AA,2,0)</f>
        <v>Sweden</v>
      </c>
      <c r="AS315" s="98" t="str">
        <f ca="1">VLOOKUP(AK315,'TACC Competition'!$Z:$AA,2,0)</f>
        <v>Czechia</v>
      </c>
      <c r="AT315" s="98" t="str">
        <f ca="1">VLOOKUP(AL315,'TACC Competition'!$Z:$AA,2,0)</f>
        <v>Egypt</v>
      </c>
      <c r="AU315" s="98" t="str">
        <f ca="1">VLOOKUP(AM315,'TACC Competition'!$Z:$AA,2,0)</f>
        <v>Cote d'Ivoire</v>
      </c>
      <c r="AV315" s="98" t="str">
        <f ca="1">VLOOKUP(AN315,'TACC Competition'!$Z:$AA,2,0)</f>
        <v>Norway</v>
      </c>
    </row>
    <row r="316" spans="19:48" x14ac:dyDescent="0.15">
      <c r="S316" s="43" t="str">
        <f t="shared" si="16"/>
        <v>ABDHIJKL</v>
      </c>
      <c r="T316" s="93">
        <v>314</v>
      </c>
      <c r="U316" s="96" t="s">
        <v>69</v>
      </c>
      <c r="V316" s="96" t="s">
        <v>70</v>
      </c>
      <c r="W316" s="96"/>
      <c r="X316" s="96" t="s">
        <v>64</v>
      </c>
      <c r="Y316" s="96"/>
      <c r="Z316" s="96"/>
      <c r="AA316" s="96"/>
      <c r="AB316" s="96" t="s">
        <v>133</v>
      </c>
      <c r="AC316" s="96" t="s">
        <v>134</v>
      </c>
      <c r="AD316" s="96" t="s">
        <v>135</v>
      </c>
      <c r="AE316" s="96" t="s">
        <v>136</v>
      </c>
      <c r="AF316" s="96" t="s">
        <v>65</v>
      </c>
      <c r="AG316" s="97" t="s">
        <v>138</v>
      </c>
      <c r="AH316" s="97" t="s">
        <v>137</v>
      </c>
      <c r="AI316" s="97" t="s">
        <v>76</v>
      </c>
      <c r="AJ316" s="97" t="s">
        <v>75</v>
      </c>
      <c r="AK316" s="97" t="s">
        <v>74</v>
      </c>
      <c r="AL316" s="97" t="s">
        <v>139</v>
      </c>
      <c r="AM316" s="97" t="s">
        <v>141</v>
      </c>
      <c r="AN316" s="97" t="s">
        <v>142</v>
      </c>
      <c r="AO316" s="98" t="str">
        <f ca="1">VLOOKUP(AG316,'TACC Competition'!$Z:$AA,2,0)</f>
        <v>Norway</v>
      </c>
      <c r="AP316" s="98" t="str">
        <f ca="1">VLOOKUP(AH316,'TACC Competition'!$Z:$AA,2,0)</f>
        <v>Algeria</v>
      </c>
      <c r="AQ316" s="98" t="str">
        <f ca="1">VLOOKUP(AI316,'TACC Competition'!$Z:$AA,2,0)</f>
        <v>Qatar</v>
      </c>
      <c r="AR316" s="98" t="str">
        <f ca="1">VLOOKUP(AJ316,'TACC Competition'!$Z:$AA,2,0)</f>
        <v>Turkiye</v>
      </c>
      <c r="AS316" s="98" t="str">
        <f ca="1">VLOOKUP(AK316,'TACC Competition'!$Z:$AA,2,0)</f>
        <v>Czechia</v>
      </c>
      <c r="AT316" s="98" t="str">
        <f ca="1">VLOOKUP(AL316,'TACC Competition'!$Z:$AA,2,0)</f>
        <v>Saudi Arabia</v>
      </c>
      <c r="AU316" s="98" t="str">
        <f ca="1">VLOOKUP(AM316,'TACC Competition'!$Z:$AA,2,0)</f>
        <v>Panama</v>
      </c>
      <c r="AV316" s="98" t="str">
        <f ca="1">VLOOKUP(AN316,'TACC Competition'!$Z:$AA,2,0)</f>
        <v>Uzbekistan</v>
      </c>
    </row>
    <row r="317" spans="19:48" x14ac:dyDescent="0.15">
      <c r="S317" s="43" t="str">
        <f t="shared" si="16"/>
        <v>ABDGIJKL</v>
      </c>
      <c r="T317" s="93">
        <v>315</v>
      </c>
      <c r="U317" s="96" t="s">
        <v>69</v>
      </c>
      <c r="V317" s="96" t="s">
        <v>70</v>
      </c>
      <c r="W317" s="96"/>
      <c r="X317" s="96" t="s">
        <v>64</v>
      </c>
      <c r="Y317" s="96"/>
      <c r="Z317" s="96"/>
      <c r="AA317" s="96" t="s">
        <v>106</v>
      </c>
      <c r="AB317" s="96"/>
      <c r="AC317" s="96" t="s">
        <v>134</v>
      </c>
      <c r="AD317" s="96" t="s">
        <v>135</v>
      </c>
      <c r="AE317" s="96" t="s">
        <v>136</v>
      </c>
      <c r="AF317" s="96" t="s">
        <v>65</v>
      </c>
      <c r="AG317" s="97" t="s">
        <v>138</v>
      </c>
      <c r="AH317" s="97" t="s">
        <v>137</v>
      </c>
      <c r="AI317" s="97" t="s">
        <v>76</v>
      </c>
      <c r="AJ317" s="97" t="s">
        <v>75</v>
      </c>
      <c r="AK317" s="97" t="s">
        <v>74</v>
      </c>
      <c r="AL317" s="97" t="s">
        <v>140</v>
      </c>
      <c r="AM317" s="97" t="s">
        <v>141</v>
      </c>
      <c r="AN317" s="97" t="s">
        <v>142</v>
      </c>
      <c r="AO317" s="98" t="str">
        <f ca="1">VLOOKUP(AG317,'TACC Competition'!$Z:$AA,2,0)</f>
        <v>Norway</v>
      </c>
      <c r="AP317" s="98" t="str">
        <f ca="1">VLOOKUP(AH317,'TACC Competition'!$Z:$AA,2,0)</f>
        <v>Algeria</v>
      </c>
      <c r="AQ317" s="98" t="str">
        <f ca="1">VLOOKUP(AI317,'TACC Competition'!$Z:$AA,2,0)</f>
        <v>Qatar</v>
      </c>
      <c r="AR317" s="98" t="str">
        <f ca="1">VLOOKUP(AJ317,'TACC Competition'!$Z:$AA,2,0)</f>
        <v>Turkiye</v>
      </c>
      <c r="AS317" s="98" t="str">
        <f ca="1">VLOOKUP(AK317,'TACC Competition'!$Z:$AA,2,0)</f>
        <v>Czechia</v>
      </c>
      <c r="AT317" s="98" t="str">
        <f ca="1">VLOOKUP(AL317,'TACC Competition'!$Z:$AA,2,0)</f>
        <v>Egypt</v>
      </c>
      <c r="AU317" s="98" t="str">
        <f ca="1">VLOOKUP(AM317,'TACC Competition'!$Z:$AA,2,0)</f>
        <v>Panama</v>
      </c>
      <c r="AV317" s="98" t="str">
        <f ca="1">VLOOKUP(AN317,'TACC Competition'!$Z:$AA,2,0)</f>
        <v>Uzbekistan</v>
      </c>
    </row>
    <row r="318" spans="19:48" x14ac:dyDescent="0.15">
      <c r="S318" s="43" t="str">
        <f t="shared" si="16"/>
        <v>ABDGHJKL</v>
      </c>
      <c r="T318" s="93">
        <v>316</v>
      </c>
      <c r="U318" s="96" t="s">
        <v>69</v>
      </c>
      <c r="V318" s="96" t="s">
        <v>70</v>
      </c>
      <c r="W318" s="96"/>
      <c r="X318" s="96" t="s">
        <v>64</v>
      </c>
      <c r="Y318" s="96"/>
      <c r="Z318" s="96"/>
      <c r="AA318" s="96" t="s">
        <v>106</v>
      </c>
      <c r="AB318" s="96" t="s">
        <v>133</v>
      </c>
      <c r="AC318" s="96"/>
      <c r="AD318" s="96" t="s">
        <v>135</v>
      </c>
      <c r="AE318" s="96" t="s">
        <v>136</v>
      </c>
      <c r="AF318" s="96" t="s">
        <v>65</v>
      </c>
      <c r="AG318" s="97" t="s">
        <v>139</v>
      </c>
      <c r="AH318" s="97" t="s">
        <v>137</v>
      </c>
      <c r="AI318" s="97" t="s">
        <v>76</v>
      </c>
      <c r="AJ318" s="97" t="s">
        <v>75</v>
      </c>
      <c r="AK318" s="97" t="s">
        <v>74</v>
      </c>
      <c r="AL318" s="97" t="s">
        <v>140</v>
      </c>
      <c r="AM318" s="97" t="s">
        <v>141</v>
      </c>
      <c r="AN318" s="97" t="s">
        <v>142</v>
      </c>
      <c r="AO318" s="98" t="str">
        <f ca="1">VLOOKUP(AG318,'TACC Competition'!$Z:$AA,2,0)</f>
        <v>Saudi Arabia</v>
      </c>
      <c r="AP318" s="98" t="str">
        <f ca="1">VLOOKUP(AH318,'TACC Competition'!$Z:$AA,2,0)</f>
        <v>Algeria</v>
      </c>
      <c r="AQ318" s="98" t="str">
        <f ca="1">VLOOKUP(AI318,'TACC Competition'!$Z:$AA,2,0)</f>
        <v>Qatar</v>
      </c>
      <c r="AR318" s="98" t="str">
        <f ca="1">VLOOKUP(AJ318,'TACC Competition'!$Z:$AA,2,0)</f>
        <v>Turkiye</v>
      </c>
      <c r="AS318" s="98" t="str">
        <f ca="1">VLOOKUP(AK318,'TACC Competition'!$Z:$AA,2,0)</f>
        <v>Czechia</v>
      </c>
      <c r="AT318" s="98" t="str">
        <f ca="1">VLOOKUP(AL318,'TACC Competition'!$Z:$AA,2,0)</f>
        <v>Egypt</v>
      </c>
      <c r="AU318" s="98" t="str">
        <f ca="1">VLOOKUP(AM318,'TACC Competition'!$Z:$AA,2,0)</f>
        <v>Panama</v>
      </c>
      <c r="AV318" s="98" t="str">
        <f ca="1">VLOOKUP(AN318,'TACC Competition'!$Z:$AA,2,0)</f>
        <v>Uzbekistan</v>
      </c>
    </row>
    <row r="319" spans="19:48" x14ac:dyDescent="0.15">
      <c r="S319" s="43" t="str">
        <f t="shared" si="16"/>
        <v>ABDGHIKL</v>
      </c>
      <c r="T319" s="93">
        <v>317</v>
      </c>
      <c r="U319" s="96" t="s">
        <v>69</v>
      </c>
      <c r="V319" s="96" t="s">
        <v>70</v>
      </c>
      <c r="W319" s="96"/>
      <c r="X319" s="96" t="s">
        <v>64</v>
      </c>
      <c r="Y319" s="96"/>
      <c r="Z319" s="96"/>
      <c r="AA319" s="96" t="s">
        <v>106</v>
      </c>
      <c r="AB319" s="96" t="s">
        <v>133</v>
      </c>
      <c r="AC319" s="96" t="s">
        <v>134</v>
      </c>
      <c r="AD319" s="96"/>
      <c r="AE319" s="96" t="s">
        <v>136</v>
      </c>
      <c r="AF319" s="96" t="s">
        <v>65</v>
      </c>
      <c r="AG319" s="97" t="s">
        <v>138</v>
      </c>
      <c r="AH319" s="97" t="s">
        <v>140</v>
      </c>
      <c r="AI319" s="97" t="s">
        <v>76</v>
      </c>
      <c r="AJ319" s="97" t="s">
        <v>75</v>
      </c>
      <c r="AK319" s="97" t="s">
        <v>74</v>
      </c>
      <c r="AL319" s="97" t="s">
        <v>139</v>
      </c>
      <c r="AM319" s="97" t="s">
        <v>141</v>
      </c>
      <c r="AN319" s="97" t="s">
        <v>142</v>
      </c>
      <c r="AO319" s="98" t="str">
        <f ca="1">VLOOKUP(AG319,'TACC Competition'!$Z:$AA,2,0)</f>
        <v>Norway</v>
      </c>
      <c r="AP319" s="98" t="str">
        <f ca="1">VLOOKUP(AH319,'TACC Competition'!$Z:$AA,2,0)</f>
        <v>Egypt</v>
      </c>
      <c r="AQ319" s="98" t="str">
        <f ca="1">VLOOKUP(AI319,'TACC Competition'!$Z:$AA,2,0)</f>
        <v>Qatar</v>
      </c>
      <c r="AR319" s="98" t="str">
        <f ca="1">VLOOKUP(AJ319,'TACC Competition'!$Z:$AA,2,0)</f>
        <v>Turkiye</v>
      </c>
      <c r="AS319" s="98" t="str">
        <f ca="1">VLOOKUP(AK319,'TACC Competition'!$Z:$AA,2,0)</f>
        <v>Czechia</v>
      </c>
      <c r="AT319" s="98" t="str">
        <f ca="1">VLOOKUP(AL319,'TACC Competition'!$Z:$AA,2,0)</f>
        <v>Saudi Arabia</v>
      </c>
      <c r="AU319" s="98" t="str">
        <f ca="1">VLOOKUP(AM319,'TACC Competition'!$Z:$AA,2,0)</f>
        <v>Panama</v>
      </c>
      <c r="AV319" s="98" t="str">
        <f ca="1">VLOOKUP(AN319,'TACC Competition'!$Z:$AA,2,0)</f>
        <v>Uzbekistan</v>
      </c>
    </row>
    <row r="320" spans="19:48" x14ac:dyDescent="0.15">
      <c r="S320" s="43" t="str">
        <f t="shared" si="16"/>
        <v>ABDGHIJL</v>
      </c>
      <c r="T320" s="93">
        <v>318</v>
      </c>
      <c r="U320" s="96" t="s">
        <v>69</v>
      </c>
      <c r="V320" s="96" t="s">
        <v>70</v>
      </c>
      <c r="W320" s="96"/>
      <c r="X320" s="96" t="s">
        <v>64</v>
      </c>
      <c r="Y320" s="96"/>
      <c r="Z320" s="96"/>
      <c r="AA320" s="96" t="s">
        <v>106</v>
      </c>
      <c r="AB320" s="96" t="s">
        <v>133</v>
      </c>
      <c r="AC320" s="96" t="s">
        <v>134</v>
      </c>
      <c r="AD320" s="96" t="s">
        <v>135</v>
      </c>
      <c r="AE320" s="96"/>
      <c r="AF320" s="96" t="s">
        <v>65</v>
      </c>
      <c r="AG320" s="97" t="s">
        <v>139</v>
      </c>
      <c r="AH320" s="97" t="s">
        <v>137</v>
      </c>
      <c r="AI320" s="97" t="s">
        <v>76</v>
      </c>
      <c r="AJ320" s="97" t="s">
        <v>75</v>
      </c>
      <c r="AK320" s="97" t="s">
        <v>74</v>
      </c>
      <c r="AL320" s="97" t="s">
        <v>140</v>
      </c>
      <c r="AM320" s="97" t="s">
        <v>141</v>
      </c>
      <c r="AN320" s="97" t="s">
        <v>138</v>
      </c>
      <c r="AO320" s="98" t="str">
        <f ca="1">VLOOKUP(AG320,'TACC Competition'!$Z:$AA,2,0)</f>
        <v>Saudi Arabia</v>
      </c>
      <c r="AP320" s="98" t="str">
        <f ca="1">VLOOKUP(AH320,'TACC Competition'!$Z:$AA,2,0)</f>
        <v>Algeria</v>
      </c>
      <c r="AQ320" s="98" t="str">
        <f ca="1">VLOOKUP(AI320,'TACC Competition'!$Z:$AA,2,0)</f>
        <v>Qatar</v>
      </c>
      <c r="AR320" s="98" t="str">
        <f ca="1">VLOOKUP(AJ320,'TACC Competition'!$Z:$AA,2,0)</f>
        <v>Turkiye</v>
      </c>
      <c r="AS320" s="98" t="str">
        <f ca="1">VLOOKUP(AK320,'TACC Competition'!$Z:$AA,2,0)</f>
        <v>Czechia</v>
      </c>
      <c r="AT320" s="98" t="str">
        <f ca="1">VLOOKUP(AL320,'TACC Competition'!$Z:$AA,2,0)</f>
        <v>Egypt</v>
      </c>
      <c r="AU320" s="98" t="str">
        <f ca="1">VLOOKUP(AM320,'TACC Competition'!$Z:$AA,2,0)</f>
        <v>Panama</v>
      </c>
      <c r="AV320" s="98" t="str">
        <f ca="1">VLOOKUP(AN320,'TACC Competition'!$Z:$AA,2,0)</f>
        <v>Norway</v>
      </c>
    </row>
    <row r="321" spans="19:48" x14ac:dyDescent="0.15">
      <c r="S321" s="43" t="str">
        <f t="shared" si="16"/>
        <v>ABDGHIJK</v>
      </c>
      <c r="T321" s="93">
        <v>319</v>
      </c>
      <c r="U321" s="96" t="s">
        <v>69</v>
      </c>
      <c r="V321" s="96" t="s">
        <v>70</v>
      </c>
      <c r="W321" s="96"/>
      <c r="X321" s="96" t="s">
        <v>64</v>
      </c>
      <c r="Y321" s="96"/>
      <c r="Z321" s="96"/>
      <c r="AA321" s="96" t="s">
        <v>106</v>
      </c>
      <c r="AB321" s="96" t="s">
        <v>133</v>
      </c>
      <c r="AC321" s="96" t="s">
        <v>134</v>
      </c>
      <c r="AD321" s="96" t="s">
        <v>135</v>
      </c>
      <c r="AE321" s="96" t="s">
        <v>136</v>
      </c>
      <c r="AF321" s="96"/>
      <c r="AG321" s="97" t="s">
        <v>139</v>
      </c>
      <c r="AH321" s="97" t="s">
        <v>137</v>
      </c>
      <c r="AI321" s="97" t="s">
        <v>76</v>
      </c>
      <c r="AJ321" s="97" t="s">
        <v>75</v>
      </c>
      <c r="AK321" s="97" t="s">
        <v>74</v>
      </c>
      <c r="AL321" s="97" t="s">
        <v>140</v>
      </c>
      <c r="AM321" s="97" t="s">
        <v>138</v>
      </c>
      <c r="AN321" s="97" t="s">
        <v>142</v>
      </c>
      <c r="AO321" s="98" t="str">
        <f ca="1">VLOOKUP(AG321,'TACC Competition'!$Z:$AA,2,0)</f>
        <v>Saudi Arabia</v>
      </c>
      <c r="AP321" s="98" t="str">
        <f ca="1">VLOOKUP(AH321,'TACC Competition'!$Z:$AA,2,0)</f>
        <v>Algeria</v>
      </c>
      <c r="AQ321" s="98" t="str">
        <f ca="1">VLOOKUP(AI321,'TACC Competition'!$Z:$AA,2,0)</f>
        <v>Qatar</v>
      </c>
      <c r="AR321" s="98" t="str">
        <f ca="1">VLOOKUP(AJ321,'TACC Competition'!$Z:$AA,2,0)</f>
        <v>Turkiye</v>
      </c>
      <c r="AS321" s="98" t="str">
        <f ca="1">VLOOKUP(AK321,'TACC Competition'!$Z:$AA,2,0)</f>
        <v>Czechia</v>
      </c>
      <c r="AT321" s="98" t="str">
        <f ca="1">VLOOKUP(AL321,'TACC Competition'!$Z:$AA,2,0)</f>
        <v>Egypt</v>
      </c>
      <c r="AU321" s="98" t="str">
        <f ca="1">VLOOKUP(AM321,'TACC Competition'!$Z:$AA,2,0)</f>
        <v>Norway</v>
      </c>
      <c r="AV321" s="98" t="str">
        <f ca="1">VLOOKUP(AN321,'TACC Competition'!$Z:$AA,2,0)</f>
        <v>Uzbekistan</v>
      </c>
    </row>
    <row r="322" spans="19:48" x14ac:dyDescent="0.15">
      <c r="S322" s="43" t="str">
        <f t="shared" si="16"/>
        <v>ABDFIJKL</v>
      </c>
      <c r="T322" s="93">
        <v>320</v>
      </c>
      <c r="U322" s="96" t="s">
        <v>69</v>
      </c>
      <c r="V322" s="96" t="s">
        <v>70</v>
      </c>
      <c r="W322" s="96"/>
      <c r="X322" s="96" t="s">
        <v>64</v>
      </c>
      <c r="Y322" s="96"/>
      <c r="Z322" s="96" t="s">
        <v>73</v>
      </c>
      <c r="AA322" s="96"/>
      <c r="AB322" s="96"/>
      <c r="AC322" s="96" t="s">
        <v>134</v>
      </c>
      <c r="AD322" s="96" t="s">
        <v>135</v>
      </c>
      <c r="AE322" s="96" t="s">
        <v>136</v>
      </c>
      <c r="AF322" s="96" t="s">
        <v>65</v>
      </c>
      <c r="AG322" s="97" t="s">
        <v>138</v>
      </c>
      <c r="AH322" s="97" t="s">
        <v>137</v>
      </c>
      <c r="AI322" s="97" t="s">
        <v>76</v>
      </c>
      <c r="AJ322" s="97" t="s">
        <v>75</v>
      </c>
      <c r="AK322" s="97" t="s">
        <v>74</v>
      </c>
      <c r="AL322" s="97" t="s">
        <v>79</v>
      </c>
      <c r="AM322" s="97" t="s">
        <v>141</v>
      </c>
      <c r="AN322" s="97" t="s">
        <v>142</v>
      </c>
      <c r="AO322" s="98" t="str">
        <f ca="1">VLOOKUP(AG322,'TACC Competition'!$Z:$AA,2,0)</f>
        <v>Norway</v>
      </c>
      <c r="AP322" s="98" t="str">
        <f ca="1">VLOOKUP(AH322,'TACC Competition'!$Z:$AA,2,0)</f>
        <v>Algeria</v>
      </c>
      <c r="AQ322" s="98" t="str">
        <f ca="1">VLOOKUP(AI322,'TACC Competition'!$Z:$AA,2,0)</f>
        <v>Qatar</v>
      </c>
      <c r="AR322" s="98" t="str">
        <f ca="1">VLOOKUP(AJ322,'TACC Competition'!$Z:$AA,2,0)</f>
        <v>Turkiye</v>
      </c>
      <c r="AS322" s="98" t="str">
        <f ca="1">VLOOKUP(AK322,'TACC Competition'!$Z:$AA,2,0)</f>
        <v>Czechia</v>
      </c>
      <c r="AT322" s="98" t="str">
        <f ca="1">VLOOKUP(AL322,'TACC Competition'!$Z:$AA,2,0)</f>
        <v>Sweden</v>
      </c>
      <c r="AU322" s="98" t="str">
        <f ca="1">VLOOKUP(AM322,'TACC Competition'!$Z:$AA,2,0)</f>
        <v>Panama</v>
      </c>
      <c r="AV322" s="98" t="str">
        <f ca="1">VLOOKUP(AN322,'TACC Competition'!$Z:$AA,2,0)</f>
        <v>Uzbekistan</v>
      </c>
    </row>
    <row r="323" spans="19:48" x14ac:dyDescent="0.15">
      <c r="S323" s="43" t="str">
        <f t="shared" si="16"/>
        <v>ABDFHJKL</v>
      </c>
      <c r="T323" s="93">
        <v>321</v>
      </c>
      <c r="U323" s="96" t="s">
        <v>69</v>
      </c>
      <c r="V323" s="96" t="s">
        <v>70</v>
      </c>
      <c r="W323" s="96"/>
      <c r="X323" s="96" t="s">
        <v>64</v>
      </c>
      <c r="Y323" s="96"/>
      <c r="Z323" s="96" t="s">
        <v>73</v>
      </c>
      <c r="AA323" s="96"/>
      <c r="AB323" s="96" t="s">
        <v>133</v>
      </c>
      <c r="AC323" s="96"/>
      <c r="AD323" s="96" t="s">
        <v>135</v>
      </c>
      <c r="AE323" s="96" t="s">
        <v>136</v>
      </c>
      <c r="AF323" s="96" t="s">
        <v>65</v>
      </c>
      <c r="AG323" s="97" t="s">
        <v>139</v>
      </c>
      <c r="AH323" s="97" t="s">
        <v>137</v>
      </c>
      <c r="AI323" s="97" t="s">
        <v>76</v>
      </c>
      <c r="AJ323" s="97" t="s">
        <v>75</v>
      </c>
      <c r="AK323" s="97" t="s">
        <v>74</v>
      </c>
      <c r="AL323" s="97" t="s">
        <v>79</v>
      </c>
      <c r="AM323" s="97" t="s">
        <v>141</v>
      </c>
      <c r="AN323" s="97" t="s">
        <v>142</v>
      </c>
      <c r="AO323" s="98" t="str">
        <f ca="1">VLOOKUP(AG323,'TACC Competition'!$Z:$AA,2,0)</f>
        <v>Saudi Arabia</v>
      </c>
      <c r="AP323" s="98" t="str">
        <f ca="1">VLOOKUP(AH323,'TACC Competition'!$Z:$AA,2,0)</f>
        <v>Algeria</v>
      </c>
      <c r="AQ323" s="98" t="str">
        <f ca="1">VLOOKUP(AI323,'TACC Competition'!$Z:$AA,2,0)</f>
        <v>Qatar</v>
      </c>
      <c r="AR323" s="98" t="str">
        <f ca="1">VLOOKUP(AJ323,'TACC Competition'!$Z:$AA,2,0)</f>
        <v>Turkiye</v>
      </c>
      <c r="AS323" s="98" t="str">
        <f ca="1">VLOOKUP(AK323,'TACC Competition'!$Z:$AA,2,0)</f>
        <v>Czechia</v>
      </c>
      <c r="AT323" s="98" t="str">
        <f ca="1">VLOOKUP(AL323,'TACC Competition'!$Z:$AA,2,0)</f>
        <v>Sweden</v>
      </c>
      <c r="AU323" s="98" t="str">
        <f ca="1">VLOOKUP(AM323,'TACC Competition'!$Z:$AA,2,0)</f>
        <v>Panama</v>
      </c>
      <c r="AV323" s="98" t="str">
        <f ca="1">VLOOKUP(AN323,'TACC Competition'!$Z:$AA,2,0)</f>
        <v>Uzbekistan</v>
      </c>
    </row>
    <row r="324" spans="19:48" x14ac:dyDescent="0.15">
      <c r="S324" s="43" t="str">
        <f t="shared" ref="S324:S387" si="17">CONCATENATE(U324,V324,W324,X324,Y324,Z324,AA324,AB324,AC324,AD324,AE324,AF324)</f>
        <v>ABDFHIKL</v>
      </c>
      <c r="T324" s="93">
        <v>322</v>
      </c>
      <c r="U324" s="96" t="s">
        <v>69</v>
      </c>
      <c r="V324" s="96" t="s">
        <v>70</v>
      </c>
      <c r="W324" s="96"/>
      <c r="X324" s="96" t="s">
        <v>64</v>
      </c>
      <c r="Y324" s="96"/>
      <c r="Z324" s="96" t="s">
        <v>73</v>
      </c>
      <c r="AA324" s="96"/>
      <c r="AB324" s="96" t="s">
        <v>133</v>
      </c>
      <c r="AC324" s="96" t="s">
        <v>134</v>
      </c>
      <c r="AD324" s="96"/>
      <c r="AE324" s="96" t="s">
        <v>136</v>
      </c>
      <c r="AF324" s="96" t="s">
        <v>65</v>
      </c>
      <c r="AG324" s="97" t="s">
        <v>139</v>
      </c>
      <c r="AH324" s="97" t="s">
        <v>138</v>
      </c>
      <c r="AI324" s="97" t="s">
        <v>76</v>
      </c>
      <c r="AJ324" s="97" t="s">
        <v>75</v>
      </c>
      <c r="AK324" s="97" t="s">
        <v>74</v>
      </c>
      <c r="AL324" s="97" t="s">
        <v>79</v>
      </c>
      <c r="AM324" s="97" t="s">
        <v>141</v>
      </c>
      <c r="AN324" s="97" t="s">
        <v>142</v>
      </c>
      <c r="AO324" s="98" t="str">
        <f ca="1">VLOOKUP(AG324,'TACC Competition'!$Z:$AA,2,0)</f>
        <v>Saudi Arabia</v>
      </c>
      <c r="AP324" s="98" t="str">
        <f ca="1">VLOOKUP(AH324,'TACC Competition'!$Z:$AA,2,0)</f>
        <v>Norway</v>
      </c>
      <c r="AQ324" s="98" t="str">
        <f ca="1">VLOOKUP(AI324,'TACC Competition'!$Z:$AA,2,0)</f>
        <v>Qatar</v>
      </c>
      <c r="AR324" s="98" t="str">
        <f ca="1">VLOOKUP(AJ324,'TACC Competition'!$Z:$AA,2,0)</f>
        <v>Turkiye</v>
      </c>
      <c r="AS324" s="98" t="str">
        <f ca="1">VLOOKUP(AK324,'TACC Competition'!$Z:$AA,2,0)</f>
        <v>Czechia</v>
      </c>
      <c r="AT324" s="98" t="str">
        <f ca="1">VLOOKUP(AL324,'TACC Competition'!$Z:$AA,2,0)</f>
        <v>Sweden</v>
      </c>
      <c r="AU324" s="98" t="str">
        <f ca="1">VLOOKUP(AM324,'TACC Competition'!$Z:$AA,2,0)</f>
        <v>Panama</v>
      </c>
      <c r="AV324" s="98" t="str">
        <f ca="1">VLOOKUP(AN324,'TACC Competition'!$Z:$AA,2,0)</f>
        <v>Uzbekistan</v>
      </c>
    </row>
    <row r="325" spans="19:48" x14ac:dyDescent="0.15">
      <c r="S325" s="43" t="str">
        <f t="shared" si="17"/>
        <v>ABDFHIJL</v>
      </c>
      <c r="T325" s="93">
        <v>323</v>
      </c>
      <c r="U325" s="96" t="s">
        <v>69</v>
      </c>
      <c r="V325" s="96" t="s">
        <v>70</v>
      </c>
      <c r="W325" s="96"/>
      <c r="X325" s="96" t="s">
        <v>64</v>
      </c>
      <c r="Y325" s="96"/>
      <c r="Z325" s="96" t="s">
        <v>73</v>
      </c>
      <c r="AA325" s="96"/>
      <c r="AB325" s="96" t="s">
        <v>133</v>
      </c>
      <c r="AC325" s="96" t="s">
        <v>134</v>
      </c>
      <c r="AD325" s="96" t="s">
        <v>135</v>
      </c>
      <c r="AE325" s="96"/>
      <c r="AF325" s="96" t="s">
        <v>65</v>
      </c>
      <c r="AG325" s="97" t="s">
        <v>139</v>
      </c>
      <c r="AH325" s="97" t="s">
        <v>137</v>
      </c>
      <c r="AI325" s="97" t="s">
        <v>76</v>
      </c>
      <c r="AJ325" s="97" t="s">
        <v>75</v>
      </c>
      <c r="AK325" s="97" t="s">
        <v>74</v>
      </c>
      <c r="AL325" s="97" t="s">
        <v>79</v>
      </c>
      <c r="AM325" s="97" t="s">
        <v>141</v>
      </c>
      <c r="AN325" s="97" t="s">
        <v>138</v>
      </c>
      <c r="AO325" s="98" t="str">
        <f ca="1">VLOOKUP(AG325,'TACC Competition'!$Z:$AA,2,0)</f>
        <v>Saudi Arabia</v>
      </c>
      <c r="AP325" s="98" t="str">
        <f ca="1">VLOOKUP(AH325,'TACC Competition'!$Z:$AA,2,0)</f>
        <v>Algeria</v>
      </c>
      <c r="AQ325" s="98" t="str">
        <f ca="1">VLOOKUP(AI325,'TACC Competition'!$Z:$AA,2,0)</f>
        <v>Qatar</v>
      </c>
      <c r="AR325" s="98" t="str">
        <f ca="1">VLOOKUP(AJ325,'TACC Competition'!$Z:$AA,2,0)</f>
        <v>Turkiye</v>
      </c>
      <c r="AS325" s="98" t="str">
        <f ca="1">VLOOKUP(AK325,'TACC Competition'!$Z:$AA,2,0)</f>
        <v>Czechia</v>
      </c>
      <c r="AT325" s="98" t="str">
        <f ca="1">VLOOKUP(AL325,'TACC Competition'!$Z:$AA,2,0)</f>
        <v>Sweden</v>
      </c>
      <c r="AU325" s="98" t="str">
        <f ca="1">VLOOKUP(AM325,'TACC Competition'!$Z:$AA,2,0)</f>
        <v>Panama</v>
      </c>
      <c r="AV325" s="98" t="str">
        <f ca="1">VLOOKUP(AN325,'TACC Competition'!$Z:$AA,2,0)</f>
        <v>Norway</v>
      </c>
    </row>
    <row r="326" spans="19:48" x14ac:dyDescent="0.15">
      <c r="S326" s="43" t="str">
        <f t="shared" si="17"/>
        <v>ABDFHIJK</v>
      </c>
      <c r="T326" s="93">
        <v>324</v>
      </c>
      <c r="U326" s="96" t="s">
        <v>69</v>
      </c>
      <c r="V326" s="96" t="s">
        <v>70</v>
      </c>
      <c r="W326" s="96"/>
      <c r="X326" s="96" t="s">
        <v>64</v>
      </c>
      <c r="Y326" s="96"/>
      <c r="Z326" s="96" t="s">
        <v>73</v>
      </c>
      <c r="AA326" s="96"/>
      <c r="AB326" s="96" t="s">
        <v>133</v>
      </c>
      <c r="AC326" s="96" t="s">
        <v>134</v>
      </c>
      <c r="AD326" s="96" t="s">
        <v>135</v>
      </c>
      <c r="AE326" s="96" t="s">
        <v>136</v>
      </c>
      <c r="AF326" s="96"/>
      <c r="AG326" s="97" t="s">
        <v>139</v>
      </c>
      <c r="AH326" s="97" t="s">
        <v>137</v>
      </c>
      <c r="AI326" s="97" t="s">
        <v>76</v>
      </c>
      <c r="AJ326" s="97" t="s">
        <v>75</v>
      </c>
      <c r="AK326" s="97" t="s">
        <v>74</v>
      </c>
      <c r="AL326" s="97" t="s">
        <v>79</v>
      </c>
      <c r="AM326" s="97" t="s">
        <v>138</v>
      </c>
      <c r="AN326" s="97" t="s">
        <v>142</v>
      </c>
      <c r="AO326" s="98" t="str">
        <f ca="1">VLOOKUP(AG326,'TACC Competition'!$Z:$AA,2,0)</f>
        <v>Saudi Arabia</v>
      </c>
      <c r="AP326" s="98" t="str">
        <f ca="1">VLOOKUP(AH326,'TACC Competition'!$Z:$AA,2,0)</f>
        <v>Algeria</v>
      </c>
      <c r="AQ326" s="98" t="str">
        <f ca="1">VLOOKUP(AI326,'TACC Competition'!$Z:$AA,2,0)</f>
        <v>Qatar</v>
      </c>
      <c r="AR326" s="98" t="str">
        <f ca="1">VLOOKUP(AJ326,'TACC Competition'!$Z:$AA,2,0)</f>
        <v>Turkiye</v>
      </c>
      <c r="AS326" s="98" t="str">
        <f ca="1">VLOOKUP(AK326,'TACC Competition'!$Z:$AA,2,0)</f>
        <v>Czechia</v>
      </c>
      <c r="AT326" s="98" t="str">
        <f ca="1">VLOOKUP(AL326,'TACC Competition'!$Z:$AA,2,0)</f>
        <v>Sweden</v>
      </c>
      <c r="AU326" s="98" t="str">
        <f ca="1">VLOOKUP(AM326,'TACC Competition'!$Z:$AA,2,0)</f>
        <v>Norway</v>
      </c>
      <c r="AV326" s="98" t="str">
        <f ca="1">VLOOKUP(AN326,'TACC Competition'!$Z:$AA,2,0)</f>
        <v>Uzbekistan</v>
      </c>
    </row>
    <row r="327" spans="19:48" x14ac:dyDescent="0.15">
      <c r="S327" s="43" t="str">
        <f t="shared" si="17"/>
        <v>ABDFGJKL</v>
      </c>
      <c r="T327" s="93">
        <v>325</v>
      </c>
      <c r="U327" s="96" t="s">
        <v>69</v>
      </c>
      <c r="V327" s="96" t="s">
        <v>70</v>
      </c>
      <c r="W327" s="96"/>
      <c r="X327" s="96" t="s">
        <v>64</v>
      </c>
      <c r="Y327" s="96"/>
      <c r="Z327" s="96" t="s">
        <v>73</v>
      </c>
      <c r="AA327" s="96" t="s">
        <v>106</v>
      </c>
      <c r="AB327" s="96"/>
      <c r="AC327" s="96"/>
      <c r="AD327" s="96" t="s">
        <v>135</v>
      </c>
      <c r="AE327" s="96" t="s">
        <v>136</v>
      </c>
      <c r="AF327" s="96" t="s">
        <v>65</v>
      </c>
      <c r="AG327" s="97" t="s">
        <v>79</v>
      </c>
      <c r="AH327" s="97" t="s">
        <v>137</v>
      </c>
      <c r="AI327" s="97" t="s">
        <v>76</v>
      </c>
      <c r="AJ327" s="97" t="s">
        <v>75</v>
      </c>
      <c r="AK327" s="97" t="s">
        <v>74</v>
      </c>
      <c r="AL327" s="97" t="s">
        <v>140</v>
      </c>
      <c r="AM327" s="97" t="s">
        <v>141</v>
      </c>
      <c r="AN327" s="97" t="s">
        <v>142</v>
      </c>
      <c r="AO327" s="98" t="str">
        <f ca="1">VLOOKUP(AG327,'TACC Competition'!$Z:$AA,2,0)</f>
        <v>Sweden</v>
      </c>
      <c r="AP327" s="98" t="str">
        <f ca="1">VLOOKUP(AH327,'TACC Competition'!$Z:$AA,2,0)</f>
        <v>Algeria</v>
      </c>
      <c r="AQ327" s="98" t="str">
        <f ca="1">VLOOKUP(AI327,'TACC Competition'!$Z:$AA,2,0)</f>
        <v>Qatar</v>
      </c>
      <c r="AR327" s="98" t="str">
        <f ca="1">VLOOKUP(AJ327,'TACC Competition'!$Z:$AA,2,0)</f>
        <v>Turkiye</v>
      </c>
      <c r="AS327" s="98" t="str">
        <f ca="1">VLOOKUP(AK327,'TACC Competition'!$Z:$AA,2,0)</f>
        <v>Czechia</v>
      </c>
      <c r="AT327" s="98" t="str">
        <f ca="1">VLOOKUP(AL327,'TACC Competition'!$Z:$AA,2,0)</f>
        <v>Egypt</v>
      </c>
      <c r="AU327" s="98" t="str">
        <f ca="1">VLOOKUP(AM327,'TACC Competition'!$Z:$AA,2,0)</f>
        <v>Panama</v>
      </c>
      <c r="AV327" s="98" t="str">
        <f ca="1">VLOOKUP(AN327,'TACC Competition'!$Z:$AA,2,0)</f>
        <v>Uzbekistan</v>
      </c>
    </row>
    <row r="328" spans="19:48" x14ac:dyDescent="0.15">
      <c r="S328" s="43" t="str">
        <f t="shared" si="17"/>
        <v>ABDFGIKL</v>
      </c>
      <c r="T328" s="93">
        <v>326</v>
      </c>
      <c r="U328" s="96" t="s">
        <v>69</v>
      </c>
      <c r="V328" s="96" t="s">
        <v>70</v>
      </c>
      <c r="W328" s="96"/>
      <c r="X328" s="96" t="s">
        <v>64</v>
      </c>
      <c r="Y328" s="96"/>
      <c r="Z328" s="96" t="s">
        <v>73</v>
      </c>
      <c r="AA328" s="96" t="s">
        <v>106</v>
      </c>
      <c r="AB328" s="96"/>
      <c r="AC328" s="96" t="s">
        <v>134</v>
      </c>
      <c r="AD328" s="96"/>
      <c r="AE328" s="96" t="s">
        <v>136</v>
      </c>
      <c r="AF328" s="96" t="s">
        <v>65</v>
      </c>
      <c r="AG328" s="97" t="s">
        <v>138</v>
      </c>
      <c r="AH328" s="97" t="s">
        <v>140</v>
      </c>
      <c r="AI328" s="97" t="s">
        <v>76</v>
      </c>
      <c r="AJ328" s="97" t="s">
        <v>75</v>
      </c>
      <c r="AK328" s="97" t="s">
        <v>74</v>
      </c>
      <c r="AL328" s="97" t="s">
        <v>79</v>
      </c>
      <c r="AM328" s="97" t="s">
        <v>141</v>
      </c>
      <c r="AN328" s="97" t="s">
        <v>142</v>
      </c>
      <c r="AO328" s="98" t="str">
        <f ca="1">VLOOKUP(AG328,'TACC Competition'!$Z:$AA,2,0)</f>
        <v>Norway</v>
      </c>
      <c r="AP328" s="98" t="str">
        <f ca="1">VLOOKUP(AH328,'TACC Competition'!$Z:$AA,2,0)</f>
        <v>Egypt</v>
      </c>
      <c r="AQ328" s="98" t="str">
        <f ca="1">VLOOKUP(AI328,'TACC Competition'!$Z:$AA,2,0)</f>
        <v>Qatar</v>
      </c>
      <c r="AR328" s="98" t="str">
        <f ca="1">VLOOKUP(AJ328,'TACC Competition'!$Z:$AA,2,0)</f>
        <v>Turkiye</v>
      </c>
      <c r="AS328" s="98" t="str">
        <f ca="1">VLOOKUP(AK328,'TACC Competition'!$Z:$AA,2,0)</f>
        <v>Czechia</v>
      </c>
      <c r="AT328" s="98" t="str">
        <f ca="1">VLOOKUP(AL328,'TACC Competition'!$Z:$AA,2,0)</f>
        <v>Sweden</v>
      </c>
      <c r="AU328" s="98" t="str">
        <f ca="1">VLOOKUP(AM328,'TACC Competition'!$Z:$AA,2,0)</f>
        <v>Panama</v>
      </c>
      <c r="AV328" s="98" t="str">
        <f ca="1">VLOOKUP(AN328,'TACC Competition'!$Z:$AA,2,0)</f>
        <v>Uzbekistan</v>
      </c>
    </row>
    <row r="329" spans="19:48" x14ac:dyDescent="0.15">
      <c r="S329" s="43" t="str">
        <f t="shared" si="17"/>
        <v>ABDFGIJL</v>
      </c>
      <c r="T329" s="93">
        <v>327</v>
      </c>
      <c r="U329" s="96" t="s">
        <v>69</v>
      </c>
      <c r="V329" s="96" t="s">
        <v>70</v>
      </c>
      <c r="W329" s="96"/>
      <c r="X329" s="96" t="s">
        <v>64</v>
      </c>
      <c r="Y329" s="96"/>
      <c r="Z329" s="96" t="s">
        <v>73</v>
      </c>
      <c r="AA329" s="96" t="s">
        <v>106</v>
      </c>
      <c r="AB329" s="96"/>
      <c r="AC329" s="96" t="s">
        <v>134</v>
      </c>
      <c r="AD329" s="96" t="s">
        <v>135</v>
      </c>
      <c r="AE329" s="96"/>
      <c r="AF329" s="96" t="s">
        <v>65</v>
      </c>
      <c r="AG329" s="97" t="s">
        <v>79</v>
      </c>
      <c r="AH329" s="97" t="s">
        <v>137</v>
      </c>
      <c r="AI329" s="97" t="s">
        <v>76</v>
      </c>
      <c r="AJ329" s="97" t="s">
        <v>75</v>
      </c>
      <c r="AK329" s="97" t="s">
        <v>74</v>
      </c>
      <c r="AL329" s="97" t="s">
        <v>140</v>
      </c>
      <c r="AM329" s="97" t="s">
        <v>141</v>
      </c>
      <c r="AN329" s="97" t="s">
        <v>138</v>
      </c>
      <c r="AO329" s="98" t="str">
        <f ca="1">VLOOKUP(AG329,'TACC Competition'!$Z:$AA,2,0)</f>
        <v>Sweden</v>
      </c>
      <c r="AP329" s="98" t="str">
        <f ca="1">VLOOKUP(AH329,'TACC Competition'!$Z:$AA,2,0)</f>
        <v>Algeria</v>
      </c>
      <c r="AQ329" s="98" t="str">
        <f ca="1">VLOOKUP(AI329,'TACC Competition'!$Z:$AA,2,0)</f>
        <v>Qatar</v>
      </c>
      <c r="AR329" s="98" t="str">
        <f ca="1">VLOOKUP(AJ329,'TACC Competition'!$Z:$AA,2,0)</f>
        <v>Turkiye</v>
      </c>
      <c r="AS329" s="98" t="str">
        <f ca="1">VLOOKUP(AK329,'TACC Competition'!$Z:$AA,2,0)</f>
        <v>Czechia</v>
      </c>
      <c r="AT329" s="98" t="str">
        <f ca="1">VLOOKUP(AL329,'TACC Competition'!$Z:$AA,2,0)</f>
        <v>Egypt</v>
      </c>
      <c r="AU329" s="98" t="str">
        <f ca="1">VLOOKUP(AM329,'TACC Competition'!$Z:$AA,2,0)</f>
        <v>Panama</v>
      </c>
      <c r="AV329" s="98" t="str">
        <f ca="1">VLOOKUP(AN329,'TACC Competition'!$Z:$AA,2,0)</f>
        <v>Norway</v>
      </c>
    </row>
    <row r="330" spans="19:48" x14ac:dyDescent="0.15">
      <c r="S330" s="43" t="str">
        <f t="shared" si="17"/>
        <v>ABDFGIJK</v>
      </c>
      <c r="T330" s="93">
        <v>328</v>
      </c>
      <c r="U330" s="96" t="s">
        <v>69</v>
      </c>
      <c r="V330" s="96" t="s">
        <v>70</v>
      </c>
      <c r="W330" s="96"/>
      <c r="X330" s="96" t="s">
        <v>64</v>
      </c>
      <c r="Y330" s="96"/>
      <c r="Z330" s="96" t="s">
        <v>73</v>
      </c>
      <c r="AA330" s="96" t="s">
        <v>106</v>
      </c>
      <c r="AB330" s="96"/>
      <c r="AC330" s="96" t="s">
        <v>134</v>
      </c>
      <c r="AD330" s="96" t="s">
        <v>135</v>
      </c>
      <c r="AE330" s="96" t="s">
        <v>136</v>
      </c>
      <c r="AF330" s="96"/>
      <c r="AG330" s="97" t="s">
        <v>79</v>
      </c>
      <c r="AH330" s="97" t="s">
        <v>137</v>
      </c>
      <c r="AI330" s="97" t="s">
        <v>76</v>
      </c>
      <c r="AJ330" s="97" t="s">
        <v>75</v>
      </c>
      <c r="AK330" s="97" t="s">
        <v>74</v>
      </c>
      <c r="AL330" s="97" t="s">
        <v>140</v>
      </c>
      <c r="AM330" s="97" t="s">
        <v>138</v>
      </c>
      <c r="AN330" s="97" t="s">
        <v>142</v>
      </c>
      <c r="AO330" s="98" t="str">
        <f ca="1">VLOOKUP(AG330,'TACC Competition'!$Z:$AA,2,0)</f>
        <v>Sweden</v>
      </c>
      <c r="AP330" s="98" t="str">
        <f ca="1">VLOOKUP(AH330,'TACC Competition'!$Z:$AA,2,0)</f>
        <v>Algeria</v>
      </c>
      <c r="AQ330" s="98" t="str">
        <f ca="1">VLOOKUP(AI330,'TACC Competition'!$Z:$AA,2,0)</f>
        <v>Qatar</v>
      </c>
      <c r="AR330" s="98" t="str">
        <f ca="1">VLOOKUP(AJ330,'TACC Competition'!$Z:$AA,2,0)</f>
        <v>Turkiye</v>
      </c>
      <c r="AS330" s="98" t="str">
        <f ca="1">VLOOKUP(AK330,'TACC Competition'!$Z:$AA,2,0)</f>
        <v>Czechia</v>
      </c>
      <c r="AT330" s="98" t="str">
        <f ca="1">VLOOKUP(AL330,'TACC Competition'!$Z:$AA,2,0)</f>
        <v>Egypt</v>
      </c>
      <c r="AU330" s="98" t="str">
        <f ca="1">VLOOKUP(AM330,'TACC Competition'!$Z:$AA,2,0)</f>
        <v>Norway</v>
      </c>
      <c r="AV330" s="98" t="str">
        <f ca="1">VLOOKUP(AN330,'TACC Competition'!$Z:$AA,2,0)</f>
        <v>Uzbekistan</v>
      </c>
    </row>
    <row r="331" spans="19:48" x14ac:dyDescent="0.15">
      <c r="S331" s="43" t="str">
        <f t="shared" si="17"/>
        <v>ABDFGHKL</v>
      </c>
      <c r="T331" s="93">
        <v>329</v>
      </c>
      <c r="U331" s="96" t="s">
        <v>69</v>
      </c>
      <c r="V331" s="96" t="s">
        <v>70</v>
      </c>
      <c r="W331" s="96"/>
      <c r="X331" s="96" t="s">
        <v>64</v>
      </c>
      <c r="Y331" s="96"/>
      <c r="Z331" s="96" t="s">
        <v>73</v>
      </c>
      <c r="AA331" s="96" t="s">
        <v>106</v>
      </c>
      <c r="AB331" s="96" t="s">
        <v>133</v>
      </c>
      <c r="AC331" s="96"/>
      <c r="AD331" s="96"/>
      <c r="AE331" s="96" t="s">
        <v>136</v>
      </c>
      <c r="AF331" s="96" t="s">
        <v>65</v>
      </c>
      <c r="AG331" s="97" t="s">
        <v>139</v>
      </c>
      <c r="AH331" s="97" t="s">
        <v>140</v>
      </c>
      <c r="AI331" s="97" t="s">
        <v>76</v>
      </c>
      <c r="AJ331" s="97" t="s">
        <v>75</v>
      </c>
      <c r="AK331" s="97" t="s">
        <v>74</v>
      </c>
      <c r="AL331" s="97" t="s">
        <v>79</v>
      </c>
      <c r="AM331" s="97" t="s">
        <v>141</v>
      </c>
      <c r="AN331" s="97" t="s">
        <v>142</v>
      </c>
      <c r="AO331" s="98" t="str">
        <f ca="1">VLOOKUP(AG331,'TACC Competition'!$Z:$AA,2,0)</f>
        <v>Saudi Arabia</v>
      </c>
      <c r="AP331" s="98" t="str">
        <f ca="1">VLOOKUP(AH331,'TACC Competition'!$Z:$AA,2,0)</f>
        <v>Egypt</v>
      </c>
      <c r="AQ331" s="98" t="str">
        <f ca="1">VLOOKUP(AI331,'TACC Competition'!$Z:$AA,2,0)</f>
        <v>Qatar</v>
      </c>
      <c r="AR331" s="98" t="str">
        <f ca="1">VLOOKUP(AJ331,'TACC Competition'!$Z:$AA,2,0)</f>
        <v>Turkiye</v>
      </c>
      <c r="AS331" s="98" t="str">
        <f ca="1">VLOOKUP(AK331,'TACC Competition'!$Z:$AA,2,0)</f>
        <v>Czechia</v>
      </c>
      <c r="AT331" s="98" t="str">
        <f ca="1">VLOOKUP(AL331,'TACC Competition'!$Z:$AA,2,0)</f>
        <v>Sweden</v>
      </c>
      <c r="AU331" s="98" t="str">
        <f ca="1">VLOOKUP(AM331,'TACC Competition'!$Z:$AA,2,0)</f>
        <v>Panama</v>
      </c>
      <c r="AV331" s="98" t="str">
        <f ca="1">VLOOKUP(AN331,'TACC Competition'!$Z:$AA,2,0)</f>
        <v>Uzbekistan</v>
      </c>
    </row>
    <row r="332" spans="19:48" x14ac:dyDescent="0.15">
      <c r="S332" s="43" t="str">
        <f t="shared" si="17"/>
        <v>ABDFGHJL</v>
      </c>
      <c r="T332" s="93">
        <v>330</v>
      </c>
      <c r="U332" s="96" t="s">
        <v>69</v>
      </c>
      <c r="V332" s="96" t="s">
        <v>70</v>
      </c>
      <c r="W332" s="96"/>
      <c r="X332" s="96" t="s">
        <v>64</v>
      </c>
      <c r="Y332" s="96"/>
      <c r="Z332" s="96" t="s">
        <v>73</v>
      </c>
      <c r="AA332" s="96" t="s">
        <v>106</v>
      </c>
      <c r="AB332" s="96" t="s">
        <v>133</v>
      </c>
      <c r="AC332" s="96"/>
      <c r="AD332" s="96" t="s">
        <v>135</v>
      </c>
      <c r="AE332" s="96"/>
      <c r="AF332" s="96" t="s">
        <v>65</v>
      </c>
      <c r="AG332" s="97" t="s">
        <v>139</v>
      </c>
      <c r="AH332" s="97" t="s">
        <v>140</v>
      </c>
      <c r="AI332" s="97" t="s">
        <v>76</v>
      </c>
      <c r="AJ332" s="97" t="s">
        <v>75</v>
      </c>
      <c r="AK332" s="97" t="s">
        <v>74</v>
      </c>
      <c r="AL332" s="97" t="s">
        <v>79</v>
      </c>
      <c r="AM332" s="97" t="s">
        <v>141</v>
      </c>
      <c r="AN332" s="97" t="s">
        <v>137</v>
      </c>
      <c r="AO332" s="98" t="str">
        <f ca="1">VLOOKUP(AG332,'TACC Competition'!$Z:$AA,2,0)</f>
        <v>Saudi Arabia</v>
      </c>
      <c r="AP332" s="98" t="str">
        <f ca="1">VLOOKUP(AH332,'TACC Competition'!$Z:$AA,2,0)</f>
        <v>Egypt</v>
      </c>
      <c r="AQ332" s="98" t="str">
        <f ca="1">VLOOKUP(AI332,'TACC Competition'!$Z:$AA,2,0)</f>
        <v>Qatar</v>
      </c>
      <c r="AR332" s="98" t="str">
        <f ca="1">VLOOKUP(AJ332,'TACC Competition'!$Z:$AA,2,0)</f>
        <v>Turkiye</v>
      </c>
      <c r="AS332" s="98" t="str">
        <f ca="1">VLOOKUP(AK332,'TACC Competition'!$Z:$AA,2,0)</f>
        <v>Czechia</v>
      </c>
      <c r="AT332" s="98" t="str">
        <f ca="1">VLOOKUP(AL332,'TACC Competition'!$Z:$AA,2,0)</f>
        <v>Sweden</v>
      </c>
      <c r="AU332" s="98" t="str">
        <f ca="1">VLOOKUP(AM332,'TACC Competition'!$Z:$AA,2,0)</f>
        <v>Panama</v>
      </c>
      <c r="AV332" s="98" t="str">
        <f ca="1">VLOOKUP(AN332,'TACC Competition'!$Z:$AA,2,0)</f>
        <v>Algeria</v>
      </c>
    </row>
    <row r="333" spans="19:48" x14ac:dyDescent="0.15">
      <c r="S333" s="43" t="str">
        <f t="shared" si="17"/>
        <v>ABDFGHJK</v>
      </c>
      <c r="T333" s="93">
        <v>331</v>
      </c>
      <c r="U333" s="96" t="s">
        <v>69</v>
      </c>
      <c r="V333" s="96" t="s">
        <v>70</v>
      </c>
      <c r="W333" s="96"/>
      <c r="X333" s="96" t="s">
        <v>64</v>
      </c>
      <c r="Y333" s="96"/>
      <c r="Z333" s="96" t="s">
        <v>73</v>
      </c>
      <c r="AA333" s="96" t="s">
        <v>106</v>
      </c>
      <c r="AB333" s="96" t="s">
        <v>133</v>
      </c>
      <c r="AC333" s="96"/>
      <c r="AD333" s="96" t="s">
        <v>135</v>
      </c>
      <c r="AE333" s="96" t="s">
        <v>136</v>
      </c>
      <c r="AF333" s="96"/>
      <c r="AG333" s="97" t="s">
        <v>139</v>
      </c>
      <c r="AH333" s="97" t="s">
        <v>140</v>
      </c>
      <c r="AI333" s="97" t="s">
        <v>76</v>
      </c>
      <c r="AJ333" s="97" t="s">
        <v>75</v>
      </c>
      <c r="AK333" s="97" t="s">
        <v>74</v>
      </c>
      <c r="AL333" s="97" t="s">
        <v>79</v>
      </c>
      <c r="AM333" s="97" t="s">
        <v>137</v>
      </c>
      <c r="AN333" s="97" t="s">
        <v>142</v>
      </c>
      <c r="AO333" s="98" t="str">
        <f ca="1">VLOOKUP(AG333,'TACC Competition'!$Z:$AA,2,0)</f>
        <v>Saudi Arabia</v>
      </c>
      <c r="AP333" s="98" t="str">
        <f ca="1">VLOOKUP(AH333,'TACC Competition'!$Z:$AA,2,0)</f>
        <v>Egypt</v>
      </c>
      <c r="AQ333" s="98" t="str">
        <f ca="1">VLOOKUP(AI333,'TACC Competition'!$Z:$AA,2,0)</f>
        <v>Qatar</v>
      </c>
      <c r="AR333" s="98" t="str">
        <f ca="1">VLOOKUP(AJ333,'TACC Competition'!$Z:$AA,2,0)</f>
        <v>Turkiye</v>
      </c>
      <c r="AS333" s="98" t="str">
        <f ca="1">VLOOKUP(AK333,'TACC Competition'!$Z:$AA,2,0)</f>
        <v>Czechia</v>
      </c>
      <c r="AT333" s="98" t="str">
        <f ca="1">VLOOKUP(AL333,'TACC Competition'!$Z:$AA,2,0)</f>
        <v>Sweden</v>
      </c>
      <c r="AU333" s="98" t="str">
        <f ca="1">VLOOKUP(AM333,'TACC Competition'!$Z:$AA,2,0)</f>
        <v>Algeria</v>
      </c>
      <c r="AV333" s="98" t="str">
        <f ca="1">VLOOKUP(AN333,'TACC Competition'!$Z:$AA,2,0)</f>
        <v>Uzbekistan</v>
      </c>
    </row>
    <row r="334" spans="19:48" x14ac:dyDescent="0.15">
      <c r="S334" s="43" t="str">
        <f t="shared" si="17"/>
        <v>ABDFGHIL</v>
      </c>
      <c r="T334" s="93">
        <v>332</v>
      </c>
      <c r="U334" s="96" t="s">
        <v>69</v>
      </c>
      <c r="V334" s="96" t="s">
        <v>70</v>
      </c>
      <c r="W334" s="96"/>
      <c r="X334" s="96" t="s">
        <v>64</v>
      </c>
      <c r="Y334" s="96"/>
      <c r="Z334" s="96" t="s">
        <v>73</v>
      </c>
      <c r="AA334" s="96" t="s">
        <v>106</v>
      </c>
      <c r="AB334" s="96" t="s">
        <v>133</v>
      </c>
      <c r="AC334" s="96" t="s">
        <v>134</v>
      </c>
      <c r="AD334" s="96"/>
      <c r="AE334" s="96"/>
      <c r="AF334" s="96" t="s">
        <v>65</v>
      </c>
      <c r="AG334" s="97" t="s">
        <v>139</v>
      </c>
      <c r="AH334" s="97" t="s">
        <v>140</v>
      </c>
      <c r="AI334" s="97" t="s">
        <v>76</v>
      </c>
      <c r="AJ334" s="97" t="s">
        <v>75</v>
      </c>
      <c r="AK334" s="97" t="s">
        <v>74</v>
      </c>
      <c r="AL334" s="97" t="s">
        <v>79</v>
      </c>
      <c r="AM334" s="97" t="s">
        <v>141</v>
      </c>
      <c r="AN334" s="97" t="s">
        <v>138</v>
      </c>
      <c r="AO334" s="98" t="str">
        <f ca="1">VLOOKUP(AG334,'TACC Competition'!$Z:$AA,2,0)</f>
        <v>Saudi Arabia</v>
      </c>
      <c r="AP334" s="98" t="str">
        <f ca="1">VLOOKUP(AH334,'TACC Competition'!$Z:$AA,2,0)</f>
        <v>Egypt</v>
      </c>
      <c r="AQ334" s="98" t="str">
        <f ca="1">VLOOKUP(AI334,'TACC Competition'!$Z:$AA,2,0)</f>
        <v>Qatar</v>
      </c>
      <c r="AR334" s="98" t="str">
        <f ca="1">VLOOKUP(AJ334,'TACC Competition'!$Z:$AA,2,0)</f>
        <v>Turkiye</v>
      </c>
      <c r="AS334" s="98" t="str">
        <f ca="1">VLOOKUP(AK334,'TACC Competition'!$Z:$AA,2,0)</f>
        <v>Czechia</v>
      </c>
      <c r="AT334" s="98" t="str">
        <f ca="1">VLOOKUP(AL334,'TACC Competition'!$Z:$AA,2,0)</f>
        <v>Sweden</v>
      </c>
      <c r="AU334" s="98" t="str">
        <f ca="1">VLOOKUP(AM334,'TACC Competition'!$Z:$AA,2,0)</f>
        <v>Panama</v>
      </c>
      <c r="AV334" s="98" t="str">
        <f ca="1">VLOOKUP(AN334,'TACC Competition'!$Z:$AA,2,0)</f>
        <v>Norway</v>
      </c>
    </row>
    <row r="335" spans="19:48" x14ac:dyDescent="0.15">
      <c r="S335" s="43" t="str">
        <f t="shared" si="17"/>
        <v>ABDFGHIK</v>
      </c>
      <c r="T335" s="93">
        <v>333</v>
      </c>
      <c r="U335" s="96" t="s">
        <v>69</v>
      </c>
      <c r="V335" s="96" t="s">
        <v>70</v>
      </c>
      <c r="W335" s="96"/>
      <c r="X335" s="96" t="s">
        <v>64</v>
      </c>
      <c r="Y335" s="96"/>
      <c r="Z335" s="96" t="s">
        <v>73</v>
      </c>
      <c r="AA335" s="96" t="s">
        <v>106</v>
      </c>
      <c r="AB335" s="96" t="s">
        <v>133</v>
      </c>
      <c r="AC335" s="96" t="s">
        <v>134</v>
      </c>
      <c r="AD335" s="96"/>
      <c r="AE335" s="96" t="s">
        <v>136</v>
      </c>
      <c r="AF335" s="96"/>
      <c r="AG335" s="97" t="s">
        <v>139</v>
      </c>
      <c r="AH335" s="97" t="s">
        <v>140</v>
      </c>
      <c r="AI335" s="97" t="s">
        <v>76</v>
      </c>
      <c r="AJ335" s="97" t="s">
        <v>75</v>
      </c>
      <c r="AK335" s="97" t="s">
        <v>74</v>
      </c>
      <c r="AL335" s="97" t="s">
        <v>79</v>
      </c>
      <c r="AM335" s="97" t="s">
        <v>138</v>
      </c>
      <c r="AN335" s="97" t="s">
        <v>142</v>
      </c>
      <c r="AO335" s="98" t="str">
        <f ca="1">VLOOKUP(AG335,'TACC Competition'!$Z:$AA,2,0)</f>
        <v>Saudi Arabia</v>
      </c>
      <c r="AP335" s="98" t="str">
        <f ca="1">VLOOKUP(AH335,'TACC Competition'!$Z:$AA,2,0)</f>
        <v>Egypt</v>
      </c>
      <c r="AQ335" s="98" t="str">
        <f ca="1">VLOOKUP(AI335,'TACC Competition'!$Z:$AA,2,0)</f>
        <v>Qatar</v>
      </c>
      <c r="AR335" s="98" t="str">
        <f ca="1">VLOOKUP(AJ335,'TACC Competition'!$Z:$AA,2,0)</f>
        <v>Turkiye</v>
      </c>
      <c r="AS335" s="98" t="str">
        <f ca="1">VLOOKUP(AK335,'TACC Competition'!$Z:$AA,2,0)</f>
        <v>Czechia</v>
      </c>
      <c r="AT335" s="98" t="str">
        <f ca="1">VLOOKUP(AL335,'TACC Competition'!$Z:$AA,2,0)</f>
        <v>Sweden</v>
      </c>
      <c r="AU335" s="98" t="str">
        <f ca="1">VLOOKUP(AM335,'TACC Competition'!$Z:$AA,2,0)</f>
        <v>Norway</v>
      </c>
      <c r="AV335" s="98" t="str">
        <f ca="1">VLOOKUP(AN335,'TACC Competition'!$Z:$AA,2,0)</f>
        <v>Uzbekistan</v>
      </c>
    </row>
    <row r="336" spans="19:48" x14ac:dyDescent="0.15">
      <c r="S336" s="43" t="str">
        <f t="shared" si="17"/>
        <v>ABDFGHIJ</v>
      </c>
      <c r="T336" s="93">
        <v>334</v>
      </c>
      <c r="U336" s="96" t="s">
        <v>69</v>
      </c>
      <c r="V336" s="96" t="s">
        <v>70</v>
      </c>
      <c r="W336" s="96"/>
      <c r="X336" s="96" t="s">
        <v>64</v>
      </c>
      <c r="Y336" s="96"/>
      <c r="Z336" s="96" t="s">
        <v>73</v>
      </c>
      <c r="AA336" s="96" t="s">
        <v>106</v>
      </c>
      <c r="AB336" s="96" t="s">
        <v>133</v>
      </c>
      <c r="AC336" s="96" t="s">
        <v>134</v>
      </c>
      <c r="AD336" s="96" t="s">
        <v>135</v>
      </c>
      <c r="AE336" s="96"/>
      <c r="AF336" s="96"/>
      <c r="AG336" s="97" t="s">
        <v>139</v>
      </c>
      <c r="AH336" s="97" t="s">
        <v>140</v>
      </c>
      <c r="AI336" s="97" t="s">
        <v>76</v>
      </c>
      <c r="AJ336" s="97" t="s">
        <v>75</v>
      </c>
      <c r="AK336" s="97" t="s">
        <v>74</v>
      </c>
      <c r="AL336" s="97" t="s">
        <v>79</v>
      </c>
      <c r="AM336" s="97" t="s">
        <v>138</v>
      </c>
      <c r="AN336" s="97" t="s">
        <v>137</v>
      </c>
      <c r="AO336" s="98" t="str">
        <f ca="1">VLOOKUP(AG336,'TACC Competition'!$Z:$AA,2,0)</f>
        <v>Saudi Arabia</v>
      </c>
      <c r="AP336" s="98" t="str">
        <f ca="1">VLOOKUP(AH336,'TACC Competition'!$Z:$AA,2,0)</f>
        <v>Egypt</v>
      </c>
      <c r="AQ336" s="98" t="str">
        <f ca="1">VLOOKUP(AI336,'TACC Competition'!$Z:$AA,2,0)</f>
        <v>Qatar</v>
      </c>
      <c r="AR336" s="98" t="str">
        <f ca="1">VLOOKUP(AJ336,'TACC Competition'!$Z:$AA,2,0)</f>
        <v>Turkiye</v>
      </c>
      <c r="AS336" s="98" t="str">
        <f ca="1">VLOOKUP(AK336,'TACC Competition'!$Z:$AA,2,0)</f>
        <v>Czechia</v>
      </c>
      <c r="AT336" s="98" t="str">
        <f ca="1">VLOOKUP(AL336,'TACC Competition'!$Z:$AA,2,0)</f>
        <v>Sweden</v>
      </c>
      <c r="AU336" s="98" t="str">
        <f ca="1">VLOOKUP(AM336,'TACC Competition'!$Z:$AA,2,0)</f>
        <v>Norway</v>
      </c>
      <c r="AV336" s="98" t="str">
        <f ca="1">VLOOKUP(AN336,'TACC Competition'!$Z:$AA,2,0)</f>
        <v>Algeria</v>
      </c>
    </row>
    <row r="337" spans="19:48" x14ac:dyDescent="0.15">
      <c r="S337" s="43" t="str">
        <f t="shared" si="17"/>
        <v>ABDEIJKL</v>
      </c>
      <c r="T337" s="93">
        <v>335</v>
      </c>
      <c r="U337" s="96" t="s">
        <v>69</v>
      </c>
      <c r="V337" s="96" t="s">
        <v>70</v>
      </c>
      <c r="W337" s="96"/>
      <c r="X337" s="96" t="s">
        <v>64</v>
      </c>
      <c r="Y337" s="96" t="s">
        <v>72</v>
      </c>
      <c r="Z337" s="96"/>
      <c r="AA337" s="96"/>
      <c r="AB337" s="96"/>
      <c r="AC337" s="96" t="s">
        <v>134</v>
      </c>
      <c r="AD337" s="96" t="s">
        <v>135</v>
      </c>
      <c r="AE337" s="96" t="s">
        <v>136</v>
      </c>
      <c r="AF337" s="96" t="s">
        <v>65</v>
      </c>
      <c r="AG337" s="97" t="s">
        <v>78</v>
      </c>
      <c r="AH337" s="97" t="s">
        <v>137</v>
      </c>
      <c r="AI337" s="97" t="s">
        <v>76</v>
      </c>
      <c r="AJ337" s="97" t="s">
        <v>74</v>
      </c>
      <c r="AK337" s="97" t="s">
        <v>138</v>
      </c>
      <c r="AL337" s="97" t="s">
        <v>75</v>
      </c>
      <c r="AM337" s="97" t="s">
        <v>141</v>
      </c>
      <c r="AN337" s="97" t="s">
        <v>142</v>
      </c>
      <c r="AO337" s="98" t="str">
        <f ca="1">VLOOKUP(AG337,'TACC Competition'!$Z:$AA,2,0)</f>
        <v>Cote d'Ivoire</v>
      </c>
      <c r="AP337" s="98" t="str">
        <f ca="1">VLOOKUP(AH337,'TACC Competition'!$Z:$AA,2,0)</f>
        <v>Algeria</v>
      </c>
      <c r="AQ337" s="98" t="str">
        <f ca="1">VLOOKUP(AI337,'TACC Competition'!$Z:$AA,2,0)</f>
        <v>Qatar</v>
      </c>
      <c r="AR337" s="98" t="str">
        <f ca="1">VLOOKUP(AJ337,'TACC Competition'!$Z:$AA,2,0)</f>
        <v>Czechia</v>
      </c>
      <c r="AS337" s="98" t="str">
        <f ca="1">VLOOKUP(AK337,'TACC Competition'!$Z:$AA,2,0)</f>
        <v>Norway</v>
      </c>
      <c r="AT337" s="98" t="str">
        <f ca="1">VLOOKUP(AL337,'TACC Competition'!$Z:$AA,2,0)</f>
        <v>Turkiye</v>
      </c>
      <c r="AU337" s="98" t="str">
        <f ca="1">VLOOKUP(AM337,'TACC Competition'!$Z:$AA,2,0)</f>
        <v>Panama</v>
      </c>
      <c r="AV337" s="98" t="str">
        <f ca="1">VLOOKUP(AN337,'TACC Competition'!$Z:$AA,2,0)</f>
        <v>Uzbekistan</v>
      </c>
    </row>
    <row r="338" spans="19:48" x14ac:dyDescent="0.15">
      <c r="S338" s="43" t="str">
        <f t="shared" si="17"/>
        <v>ABDEHJKL</v>
      </c>
      <c r="T338" s="93">
        <v>336</v>
      </c>
      <c r="U338" s="96" t="s">
        <v>69</v>
      </c>
      <c r="V338" s="96" t="s">
        <v>70</v>
      </c>
      <c r="W338" s="96"/>
      <c r="X338" s="96" t="s">
        <v>64</v>
      </c>
      <c r="Y338" s="96" t="s">
        <v>72</v>
      </c>
      <c r="Z338" s="96"/>
      <c r="AA338" s="96"/>
      <c r="AB338" s="96" t="s">
        <v>133</v>
      </c>
      <c r="AC338" s="96"/>
      <c r="AD338" s="96" t="s">
        <v>135</v>
      </c>
      <c r="AE338" s="96" t="s">
        <v>136</v>
      </c>
      <c r="AF338" s="96" t="s">
        <v>65</v>
      </c>
      <c r="AG338" s="97" t="s">
        <v>78</v>
      </c>
      <c r="AH338" s="97" t="s">
        <v>137</v>
      </c>
      <c r="AI338" s="97" t="s">
        <v>76</v>
      </c>
      <c r="AJ338" s="97" t="s">
        <v>75</v>
      </c>
      <c r="AK338" s="97" t="s">
        <v>74</v>
      </c>
      <c r="AL338" s="97" t="s">
        <v>139</v>
      </c>
      <c r="AM338" s="97" t="s">
        <v>141</v>
      </c>
      <c r="AN338" s="97" t="s">
        <v>142</v>
      </c>
      <c r="AO338" s="98" t="str">
        <f ca="1">VLOOKUP(AG338,'TACC Competition'!$Z:$AA,2,0)</f>
        <v>Cote d'Ivoire</v>
      </c>
      <c r="AP338" s="98" t="str">
        <f ca="1">VLOOKUP(AH338,'TACC Competition'!$Z:$AA,2,0)</f>
        <v>Algeria</v>
      </c>
      <c r="AQ338" s="98" t="str">
        <f ca="1">VLOOKUP(AI338,'TACC Competition'!$Z:$AA,2,0)</f>
        <v>Qatar</v>
      </c>
      <c r="AR338" s="98" t="str">
        <f ca="1">VLOOKUP(AJ338,'TACC Competition'!$Z:$AA,2,0)</f>
        <v>Turkiye</v>
      </c>
      <c r="AS338" s="98" t="str">
        <f ca="1">VLOOKUP(AK338,'TACC Competition'!$Z:$AA,2,0)</f>
        <v>Czechia</v>
      </c>
      <c r="AT338" s="98" t="str">
        <f ca="1">VLOOKUP(AL338,'TACC Competition'!$Z:$AA,2,0)</f>
        <v>Saudi Arabia</v>
      </c>
      <c r="AU338" s="98" t="str">
        <f ca="1">VLOOKUP(AM338,'TACC Competition'!$Z:$AA,2,0)</f>
        <v>Panama</v>
      </c>
      <c r="AV338" s="98" t="str">
        <f ca="1">VLOOKUP(AN338,'TACC Competition'!$Z:$AA,2,0)</f>
        <v>Uzbekistan</v>
      </c>
    </row>
    <row r="339" spans="19:48" x14ac:dyDescent="0.15">
      <c r="S339" s="43" t="str">
        <f t="shared" si="17"/>
        <v>ABDEHIKL</v>
      </c>
      <c r="T339" s="93">
        <v>337</v>
      </c>
      <c r="U339" s="96" t="s">
        <v>69</v>
      </c>
      <c r="V339" s="96" t="s">
        <v>70</v>
      </c>
      <c r="W339" s="96"/>
      <c r="X339" s="96" t="s">
        <v>64</v>
      </c>
      <c r="Y339" s="96" t="s">
        <v>72</v>
      </c>
      <c r="Z339" s="96"/>
      <c r="AA339" s="96"/>
      <c r="AB339" s="96" t="s">
        <v>133</v>
      </c>
      <c r="AC339" s="96" t="s">
        <v>134</v>
      </c>
      <c r="AD339" s="96"/>
      <c r="AE339" s="96" t="s">
        <v>136</v>
      </c>
      <c r="AF339" s="96" t="s">
        <v>65</v>
      </c>
      <c r="AG339" s="97" t="s">
        <v>78</v>
      </c>
      <c r="AH339" s="97" t="s">
        <v>138</v>
      </c>
      <c r="AI339" s="97" t="s">
        <v>76</v>
      </c>
      <c r="AJ339" s="97" t="s">
        <v>75</v>
      </c>
      <c r="AK339" s="97" t="s">
        <v>74</v>
      </c>
      <c r="AL339" s="97" t="s">
        <v>139</v>
      </c>
      <c r="AM339" s="97" t="s">
        <v>141</v>
      </c>
      <c r="AN339" s="97" t="s">
        <v>142</v>
      </c>
      <c r="AO339" s="98" t="str">
        <f ca="1">VLOOKUP(AG339,'TACC Competition'!$Z:$AA,2,0)</f>
        <v>Cote d'Ivoire</v>
      </c>
      <c r="AP339" s="98" t="str">
        <f ca="1">VLOOKUP(AH339,'TACC Competition'!$Z:$AA,2,0)</f>
        <v>Norway</v>
      </c>
      <c r="AQ339" s="98" t="str">
        <f ca="1">VLOOKUP(AI339,'TACC Competition'!$Z:$AA,2,0)</f>
        <v>Qatar</v>
      </c>
      <c r="AR339" s="98" t="str">
        <f ca="1">VLOOKUP(AJ339,'TACC Competition'!$Z:$AA,2,0)</f>
        <v>Turkiye</v>
      </c>
      <c r="AS339" s="98" t="str">
        <f ca="1">VLOOKUP(AK339,'TACC Competition'!$Z:$AA,2,0)</f>
        <v>Czechia</v>
      </c>
      <c r="AT339" s="98" t="str">
        <f ca="1">VLOOKUP(AL339,'TACC Competition'!$Z:$AA,2,0)</f>
        <v>Saudi Arabia</v>
      </c>
      <c r="AU339" s="98" t="str">
        <f ca="1">VLOOKUP(AM339,'TACC Competition'!$Z:$AA,2,0)</f>
        <v>Panama</v>
      </c>
      <c r="AV339" s="98" t="str">
        <f ca="1">VLOOKUP(AN339,'TACC Competition'!$Z:$AA,2,0)</f>
        <v>Uzbekistan</v>
      </c>
    </row>
    <row r="340" spans="19:48" x14ac:dyDescent="0.15">
      <c r="S340" s="43" t="str">
        <f t="shared" si="17"/>
        <v>ABDEHIJL</v>
      </c>
      <c r="T340" s="93">
        <v>338</v>
      </c>
      <c r="U340" s="96" t="s">
        <v>69</v>
      </c>
      <c r="V340" s="96" t="s">
        <v>70</v>
      </c>
      <c r="W340" s="96"/>
      <c r="X340" s="96" t="s">
        <v>64</v>
      </c>
      <c r="Y340" s="96" t="s">
        <v>72</v>
      </c>
      <c r="Z340" s="96"/>
      <c r="AA340" s="96"/>
      <c r="AB340" s="96" t="s">
        <v>133</v>
      </c>
      <c r="AC340" s="96" t="s">
        <v>134</v>
      </c>
      <c r="AD340" s="96" t="s">
        <v>135</v>
      </c>
      <c r="AE340" s="96"/>
      <c r="AF340" s="96" t="s">
        <v>65</v>
      </c>
      <c r="AG340" s="97" t="s">
        <v>78</v>
      </c>
      <c r="AH340" s="97" t="s">
        <v>137</v>
      </c>
      <c r="AI340" s="97" t="s">
        <v>76</v>
      </c>
      <c r="AJ340" s="97" t="s">
        <v>75</v>
      </c>
      <c r="AK340" s="97" t="s">
        <v>74</v>
      </c>
      <c r="AL340" s="97" t="s">
        <v>139</v>
      </c>
      <c r="AM340" s="97" t="s">
        <v>141</v>
      </c>
      <c r="AN340" s="97" t="s">
        <v>138</v>
      </c>
      <c r="AO340" s="98" t="str">
        <f ca="1">VLOOKUP(AG340,'TACC Competition'!$Z:$AA,2,0)</f>
        <v>Cote d'Ivoire</v>
      </c>
      <c r="AP340" s="98" t="str">
        <f ca="1">VLOOKUP(AH340,'TACC Competition'!$Z:$AA,2,0)</f>
        <v>Algeria</v>
      </c>
      <c r="AQ340" s="98" t="str">
        <f ca="1">VLOOKUP(AI340,'TACC Competition'!$Z:$AA,2,0)</f>
        <v>Qatar</v>
      </c>
      <c r="AR340" s="98" t="str">
        <f ca="1">VLOOKUP(AJ340,'TACC Competition'!$Z:$AA,2,0)</f>
        <v>Turkiye</v>
      </c>
      <c r="AS340" s="98" t="str">
        <f ca="1">VLOOKUP(AK340,'TACC Competition'!$Z:$AA,2,0)</f>
        <v>Czechia</v>
      </c>
      <c r="AT340" s="98" t="str">
        <f ca="1">VLOOKUP(AL340,'TACC Competition'!$Z:$AA,2,0)</f>
        <v>Saudi Arabia</v>
      </c>
      <c r="AU340" s="98" t="str">
        <f ca="1">VLOOKUP(AM340,'TACC Competition'!$Z:$AA,2,0)</f>
        <v>Panama</v>
      </c>
      <c r="AV340" s="98" t="str">
        <f ca="1">VLOOKUP(AN340,'TACC Competition'!$Z:$AA,2,0)</f>
        <v>Norway</v>
      </c>
    </row>
    <row r="341" spans="19:48" x14ac:dyDescent="0.15">
      <c r="S341" s="43" t="str">
        <f t="shared" si="17"/>
        <v>ABDEHIJK</v>
      </c>
      <c r="T341" s="93">
        <v>339</v>
      </c>
      <c r="U341" s="96" t="s">
        <v>69</v>
      </c>
      <c r="V341" s="96" t="s">
        <v>70</v>
      </c>
      <c r="W341" s="96"/>
      <c r="X341" s="96" t="s">
        <v>64</v>
      </c>
      <c r="Y341" s="96" t="s">
        <v>72</v>
      </c>
      <c r="Z341" s="96"/>
      <c r="AA341" s="96"/>
      <c r="AB341" s="96" t="s">
        <v>133</v>
      </c>
      <c r="AC341" s="96" t="s">
        <v>134</v>
      </c>
      <c r="AD341" s="96" t="s">
        <v>135</v>
      </c>
      <c r="AE341" s="96" t="s">
        <v>136</v>
      </c>
      <c r="AF341" s="96"/>
      <c r="AG341" s="97" t="s">
        <v>78</v>
      </c>
      <c r="AH341" s="97" t="s">
        <v>137</v>
      </c>
      <c r="AI341" s="97" t="s">
        <v>76</v>
      </c>
      <c r="AJ341" s="97" t="s">
        <v>75</v>
      </c>
      <c r="AK341" s="97" t="s">
        <v>74</v>
      </c>
      <c r="AL341" s="97" t="s">
        <v>139</v>
      </c>
      <c r="AM341" s="97" t="s">
        <v>138</v>
      </c>
      <c r="AN341" s="97" t="s">
        <v>142</v>
      </c>
      <c r="AO341" s="98" t="str">
        <f ca="1">VLOOKUP(AG341,'TACC Competition'!$Z:$AA,2,0)</f>
        <v>Cote d'Ivoire</v>
      </c>
      <c r="AP341" s="98" t="str">
        <f ca="1">VLOOKUP(AH341,'TACC Competition'!$Z:$AA,2,0)</f>
        <v>Algeria</v>
      </c>
      <c r="AQ341" s="98" t="str">
        <f ca="1">VLOOKUP(AI341,'TACC Competition'!$Z:$AA,2,0)</f>
        <v>Qatar</v>
      </c>
      <c r="AR341" s="98" t="str">
        <f ca="1">VLOOKUP(AJ341,'TACC Competition'!$Z:$AA,2,0)</f>
        <v>Turkiye</v>
      </c>
      <c r="AS341" s="98" t="str">
        <f ca="1">VLOOKUP(AK341,'TACC Competition'!$Z:$AA,2,0)</f>
        <v>Czechia</v>
      </c>
      <c r="AT341" s="98" t="str">
        <f ca="1">VLOOKUP(AL341,'TACC Competition'!$Z:$AA,2,0)</f>
        <v>Saudi Arabia</v>
      </c>
      <c r="AU341" s="98" t="str">
        <f ca="1">VLOOKUP(AM341,'TACC Competition'!$Z:$AA,2,0)</f>
        <v>Norway</v>
      </c>
      <c r="AV341" s="98" t="str">
        <f ca="1">VLOOKUP(AN341,'TACC Competition'!$Z:$AA,2,0)</f>
        <v>Uzbekistan</v>
      </c>
    </row>
    <row r="342" spans="19:48" x14ac:dyDescent="0.15">
      <c r="S342" s="43" t="str">
        <f t="shared" si="17"/>
        <v>ABDEGJKL</v>
      </c>
      <c r="T342" s="93">
        <v>340</v>
      </c>
      <c r="U342" s="96" t="s">
        <v>69</v>
      </c>
      <c r="V342" s="96" t="s">
        <v>70</v>
      </c>
      <c r="W342" s="96"/>
      <c r="X342" s="96" t="s">
        <v>64</v>
      </c>
      <c r="Y342" s="96" t="s">
        <v>72</v>
      </c>
      <c r="Z342" s="96"/>
      <c r="AA342" s="96" t="s">
        <v>106</v>
      </c>
      <c r="AB342" s="96"/>
      <c r="AC342" s="96"/>
      <c r="AD342" s="96" t="s">
        <v>135</v>
      </c>
      <c r="AE342" s="96" t="s">
        <v>136</v>
      </c>
      <c r="AF342" s="96" t="s">
        <v>65</v>
      </c>
      <c r="AG342" s="97" t="s">
        <v>78</v>
      </c>
      <c r="AH342" s="97" t="s">
        <v>137</v>
      </c>
      <c r="AI342" s="97" t="s">
        <v>76</v>
      </c>
      <c r="AJ342" s="97" t="s">
        <v>75</v>
      </c>
      <c r="AK342" s="97" t="s">
        <v>74</v>
      </c>
      <c r="AL342" s="97" t="s">
        <v>140</v>
      </c>
      <c r="AM342" s="97" t="s">
        <v>141</v>
      </c>
      <c r="AN342" s="97" t="s">
        <v>142</v>
      </c>
      <c r="AO342" s="98" t="str">
        <f ca="1">VLOOKUP(AG342,'TACC Competition'!$Z:$AA,2,0)</f>
        <v>Cote d'Ivoire</v>
      </c>
      <c r="AP342" s="98" t="str">
        <f ca="1">VLOOKUP(AH342,'TACC Competition'!$Z:$AA,2,0)</f>
        <v>Algeria</v>
      </c>
      <c r="AQ342" s="98" t="str">
        <f ca="1">VLOOKUP(AI342,'TACC Competition'!$Z:$AA,2,0)</f>
        <v>Qatar</v>
      </c>
      <c r="AR342" s="98" t="str">
        <f ca="1">VLOOKUP(AJ342,'TACC Competition'!$Z:$AA,2,0)</f>
        <v>Turkiye</v>
      </c>
      <c r="AS342" s="98" t="str">
        <f ca="1">VLOOKUP(AK342,'TACC Competition'!$Z:$AA,2,0)</f>
        <v>Czechia</v>
      </c>
      <c r="AT342" s="98" t="str">
        <f ca="1">VLOOKUP(AL342,'TACC Competition'!$Z:$AA,2,0)</f>
        <v>Egypt</v>
      </c>
      <c r="AU342" s="98" t="str">
        <f ca="1">VLOOKUP(AM342,'TACC Competition'!$Z:$AA,2,0)</f>
        <v>Panama</v>
      </c>
      <c r="AV342" s="98" t="str">
        <f ca="1">VLOOKUP(AN342,'TACC Competition'!$Z:$AA,2,0)</f>
        <v>Uzbekistan</v>
      </c>
    </row>
    <row r="343" spans="19:48" x14ac:dyDescent="0.15">
      <c r="S343" s="43" t="str">
        <f t="shared" si="17"/>
        <v>ABDEGIKL</v>
      </c>
      <c r="T343" s="93">
        <v>341</v>
      </c>
      <c r="U343" s="96" t="s">
        <v>69</v>
      </c>
      <c r="V343" s="96" t="s">
        <v>70</v>
      </c>
      <c r="W343" s="96"/>
      <c r="X343" s="96" t="s">
        <v>64</v>
      </c>
      <c r="Y343" s="96" t="s">
        <v>72</v>
      </c>
      <c r="Z343" s="96"/>
      <c r="AA343" s="96" t="s">
        <v>106</v>
      </c>
      <c r="AB343" s="96"/>
      <c r="AC343" s="96" t="s">
        <v>134</v>
      </c>
      <c r="AD343" s="96"/>
      <c r="AE343" s="96" t="s">
        <v>136</v>
      </c>
      <c r="AF343" s="96" t="s">
        <v>65</v>
      </c>
      <c r="AG343" s="97" t="s">
        <v>78</v>
      </c>
      <c r="AH343" s="97" t="s">
        <v>140</v>
      </c>
      <c r="AI343" s="97" t="s">
        <v>76</v>
      </c>
      <c r="AJ343" s="97" t="s">
        <v>74</v>
      </c>
      <c r="AK343" s="97" t="s">
        <v>138</v>
      </c>
      <c r="AL343" s="97" t="s">
        <v>75</v>
      </c>
      <c r="AM343" s="97" t="s">
        <v>141</v>
      </c>
      <c r="AN343" s="97" t="s">
        <v>142</v>
      </c>
      <c r="AO343" s="98" t="str">
        <f ca="1">VLOOKUP(AG343,'TACC Competition'!$Z:$AA,2,0)</f>
        <v>Cote d'Ivoire</v>
      </c>
      <c r="AP343" s="98" t="str">
        <f ca="1">VLOOKUP(AH343,'TACC Competition'!$Z:$AA,2,0)</f>
        <v>Egypt</v>
      </c>
      <c r="AQ343" s="98" t="str">
        <f ca="1">VLOOKUP(AI343,'TACC Competition'!$Z:$AA,2,0)</f>
        <v>Qatar</v>
      </c>
      <c r="AR343" s="98" t="str">
        <f ca="1">VLOOKUP(AJ343,'TACC Competition'!$Z:$AA,2,0)</f>
        <v>Czechia</v>
      </c>
      <c r="AS343" s="98" t="str">
        <f ca="1">VLOOKUP(AK343,'TACC Competition'!$Z:$AA,2,0)</f>
        <v>Norway</v>
      </c>
      <c r="AT343" s="98" t="str">
        <f ca="1">VLOOKUP(AL343,'TACC Competition'!$Z:$AA,2,0)</f>
        <v>Turkiye</v>
      </c>
      <c r="AU343" s="98" t="str">
        <f ca="1">VLOOKUP(AM343,'TACC Competition'!$Z:$AA,2,0)</f>
        <v>Panama</v>
      </c>
      <c r="AV343" s="98" t="str">
        <f ca="1">VLOOKUP(AN343,'TACC Competition'!$Z:$AA,2,0)</f>
        <v>Uzbekistan</v>
      </c>
    </row>
    <row r="344" spans="19:48" x14ac:dyDescent="0.15">
      <c r="S344" s="43" t="str">
        <f t="shared" si="17"/>
        <v>ABDEGIJL</v>
      </c>
      <c r="T344" s="93">
        <v>342</v>
      </c>
      <c r="U344" s="96" t="s">
        <v>69</v>
      </c>
      <c r="V344" s="96" t="s">
        <v>70</v>
      </c>
      <c r="W344" s="96"/>
      <c r="X344" s="96" t="s">
        <v>64</v>
      </c>
      <c r="Y344" s="96" t="s">
        <v>72</v>
      </c>
      <c r="Z344" s="96"/>
      <c r="AA344" s="96" t="s">
        <v>106</v>
      </c>
      <c r="AB344" s="96"/>
      <c r="AC344" s="96" t="s">
        <v>134</v>
      </c>
      <c r="AD344" s="96" t="s">
        <v>135</v>
      </c>
      <c r="AE344" s="96"/>
      <c r="AF344" s="96" t="s">
        <v>65</v>
      </c>
      <c r="AG344" s="97" t="s">
        <v>78</v>
      </c>
      <c r="AH344" s="97" t="s">
        <v>137</v>
      </c>
      <c r="AI344" s="97" t="s">
        <v>76</v>
      </c>
      <c r="AJ344" s="97" t="s">
        <v>75</v>
      </c>
      <c r="AK344" s="97" t="s">
        <v>74</v>
      </c>
      <c r="AL344" s="97" t="s">
        <v>140</v>
      </c>
      <c r="AM344" s="97" t="s">
        <v>141</v>
      </c>
      <c r="AN344" s="97" t="s">
        <v>138</v>
      </c>
      <c r="AO344" s="98" t="str">
        <f ca="1">VLOOKUP(AG344,'TACC Competition'!$Z:$AA,2,0)</f>
        <v>Cote d'Ivoire</v>
      </c>
      <c r="AP344" s="98" t="str">
        <f ca="1">VLOOKUP(AH344,'TACC Competition'!$Z:$AA,2,0)</f>
        <v>Algeria</v>
      </c>
      <c r="AQ344" s="98" t="str">
        <f ca="1">VLOOKUP(AI344,'TACC Competition'!$Z:$AA,2,0)</f>
        <v>Qatar</v>
      </c>
      <c r="AR344" s="98" t="str">
        <f ca="1">VLOOKUP(AJ344,'TACC Competition'!$Z:$AA,2,0)</f>
        <v>Turkiye</v>
      </c>
      <c r="AS344" s="98" t="str">
        <f ca="1">VLOOKUP(AK344,'TACC Competition'!$Z:$AA,2,0)</f>
        <v>Czechia</v>
      </c>
      <c r="AT344" s="98" t="str">
        <f ca="1">VLOOKUP(AL344,'TACC Competition'!$Z:$AA,2,0)</f>
        <v>Egypt</v>
      </c>
      <c r="AU344" s="98" t="str">
        <f ca="1">VLOOKUP(AM344,'TACC Competition'!$Z:$AA,2,0)</f>
        <v>Panama</v>
      </c>
      <c r="AV344" s="98" t="str">
        <f ca="1">VLOOKUP(AN344,'TACC Competition'!$Z:$AA,2,0)</f>
        <v>Norway</v>
      </c>
    </row>
    <row r="345" spans="19:48" x14ac:dyDescent="0.15">
      <c r="S345" s="43" t="str">
        <f t="shared" si="17"/>
        <v>ABDEGIJK</v>
      </c>
      <c r="T345" s="93">
        <v>343</v>
      </c>
      <c r="U345" s="96" t="s">
        <v>69</v>
      </c>
      <c r="V345" s="96" t="s">
        <v>70</v>
      </c>
      <c r="W345" s="96"/>
      <c r="X345" s="96" t="s">
        <v>64</v>
      </c>
      <c r="Y345" s="96" t="s">
        <v>72</v>
      </c>
      <c r="Z345" s="96"/>
      <c r="AA345" s="96" t="s">
        <v>106</v>
      </c>
      <c r="AB345" s="96"/>
      <c r="AC345" s="96" t="s">
        <v>134</v>
      </c>
      <c r="AD345" s="96" t="s">
        <v>135</v>
      </c>
      <c r="AE345" s="96" t="s">
        <v>136</v>
      </c>
      <c r="AF345" s="96"/>
      <c r="AG345" s="97" t="s">
        <v>78</v>
      </c>
      <c r="AH345" s="97" t="s">
        <v>137</v>
      </c>
      <c r="AI345" s="97" t="s">
        <v>76</v>
      </c>
      <c r="AJ345" s="97" t="s">
        <v>75</v>
      </c>
      <c r="AK345" s="97" t="s">
        <v>74</v>
      </c>
      <c r="AL345" s="97" t="s">
        <v>140</v>
      </c>
      <c r="AM345" s="97" t="s">
        <v>138</v>
      </c>
      <c r="AN345" s="97" t="s">
        <v>142</v>
      </c>
      <c r="AO345" s="98" t="str">
        <f ca="1">VLOOKUP(AG345,'TACC Competition'!$Z:$AA,2,0)</f>
        <v>Cote d'Ivoire</v>
      </c>
      <c r="AP345" s="98" t="str">
        <f ca="1">VLOOKUP(AH345,'TACC Competition'!$Z:$AA,2,0)</f>
        <v>Algeria</v>
      </c>
      <c r="AQ345" s="98" t="str">
        <f ca="1">VLOOKUP(AI345,'TACC Competition'!$Z:$AA,2,0)</f>
        <v>Qatar</v>
      </c>
      <c r="AR345" s="98" t="str">
        <f ca="1">VLOOKUP(AJ345,'TACC Competition'!$Z:$AA,2,0)</f>
        <v>Turkiye</v>
      </c>
      <c r="AS345" s="98" t="str">
        <f ca="1">VLOOKUP(AK345,'TACC Competition'!$Z:$AA,2,0)</f>
        <v>Czechia</v>
      </c>
      <c r="AT345" s="98" t="str">
        <f ca="1">VLOOKUP(AL345,'TACC Competition'!$Z:$AA,2,0)</f>
        <v>Egypt</v>
      </c>
      <c r="AU345" s="98" t="str">
        <f ca="1">VLOOKUP(AM345,'TACC Competition'!$Z:$AA,2,0)</f>
        <v>Norway</v>
      </c>
      <c r="AV345" s="98" t="str">
        <f ca="1">VLOOKUP(AN345,'TACC Competition'!$Z:$AA,2,0)</f>
        <v>Uzbekistan</v>
      </c>
    </row>
    <row r="346" spans="19:48" x14ac:dyDescent="0.15">
      <c r="S346" s="43" t="str">
        <f t="shared" si="17"/>
        <v>ABDEGHKL</v>
      </c>
      <c r="T346" s="93">
        <v>344</v>
      </c>
      <c r="U346" s="96" t="s">
        <v>69</v>
      </c>
      <c r="V346" s="96" t="s">
        <v>70</v>
      </c>
      <c r="W346" s="96"/>
      <c r="X346" s="96" t="s">
        <v>64</v>
      </c>
      <c r="Y346" s="96" t="s">
        <v>72</v>
      </c>
      <c r="Z346" s="96"/>
      <c r="AA346" s="96" t="s">
        <v>106</v>
      </c>
      <c r="AB346" s="96" t="s">
        <v>133</v>
      </c>
      <c r="AC346" s="96"/>
      <c r="AD346" s="96"/>
      <c r="AE346" s="96" t="s">
        <v>136</v>
      </c>
      <c r="AF346" s="96" t="s">
        <v>65</v>
      </c>
      <c r="AG346" s="97" t="s">
        <v>78</v>
      </c>
      <c r="AH346" s="97" t="s">
        <v>140</v>
      </c>
      <c r="AI346" s="97" t="s">
        <v>76</v>
      </c>
      <c r="AJ346" s="97" t="s">
        <v>75</v>
      </c>
      <c r="AK346" s="97" t="s">
        <v>74</v>
      </c>
      <c r="AL346" s="97" t="s">
        <v>139</v>
      </c>
      <c r="AM346" s="97" t="s">
        <v>141</v>
      </c>
      <c r="AN346" s="97" t="s">
        <v>142</v>
      </c>
      <c r="AO346" s="98" t="str">
        <f ca="1">VLOOKUP(AG346,'TACC Competition'!$Z:$AA,2,0)</f>
        <v>Cote d'Ivoire</v>
      </c>
      <c r="AP346" s="98" t="str">
        <f ca="1">VLOOKUP(AH346,'TACC Competition'!$Z:$AA,2,0)</f>
        <v>Egypt</v>
      </c>
      <c r="AQ346" s="98" t="str">
        <f ca="1">VLOOKUP(AI346,'TACC Competition'!$Z:$AA,2,0)</f>
        <v>Qatar</v>
      </c>
      <c r="AR346" s="98" t="str">
        <f ca="1">VLOOKUP(AJ346,'TACC Competition'!$Z:$AA,2,0)</f>
        <v>Turkiye</v>
      </c>
      <c r="AS346" s="98" t="str">
        <f ca="1">VLOOKUP(AK346,'TACC Competition'!$Z:$AA,2,0)</f>
        <v>Czechia</v>
      </c>
      <c r="AT346" s="98" t="str">
        <f ca="1">VLOOKUP(AL346,'TACC Competition'!$Z:$AA,2,0)</f>
        <v>Saudi Arabia</v>
      </c>
      <c r="AU346" s="98" t="str">
        <f ca="1">VLOOKUP(AM346,'TACC Competition'!$Z:$AA,2,0)</f>
        <v>Panama</v>
      </c>
      <c r="AV346" s="98" t="str">
        <f ca="1">VLOOKUP(AN346,'TACC Competition'!$Z:$AA,2,0)</f>
        <v>Uzbekistan</v>
      </c>
    </row>
    <row r="347" spans="19:48" x14ac:dyDescent="0.15">
      <c r="S347" s="43" t="str">
        <f t="shared" si="17"/>
        <v>ABDEGHJL</v>
      </c>
      <c r="T347" s="93">
        <v>345</v>
      </c>
      <c r="U347" s="96" t="s">
        <v>69</v>
      </c>
      <c r="V347" s="96" t="s">
        <v>70</v>
      </c>
      <c r="W347" s="96"/>
      <c r="X347" s="96" t="s">
        <v>64</v>
      </c>
      <c r="Y347" s="96" t="s">
        <v>72</v>
      </c>
      <c r="Z347" s="96"/>
      <c r="AA347" s="96" t="s">
        <v>106</v>
      </c>
      <c r="AB347" s="96" t="s">
        <v>133</v>
      </c>
      <c r="AC347" s="96"/>
      <c r="AD347" s="96" t="s">
        <v>135</v>
      </c>
      <c r="AE347" s="96"/>
      <c r="AF347" s="96" t="s">
        <v>65</v>
      </c>
      <c r="AG347" s="97" t="s">
        <v>139</v>
      </c>
      <c r="AH347" s="97" t="s">
        <v>137</v>
      </c>
      <c r="AI347" s="97" t="s">
        <v>76</v>
      </c>
      <c r="AJ347" s="97" t="s">
        <v>75</v>
      </c>
      <c r="AK347" s="97" t="s">
        <v>74</v>
      </c>
      <c r="AL347" s="97" t="s">
        <v>140</v>
      </c>
      <c r="AM347" s="97" t="s">
        <v>141</v>
      </c>
      <c r="AN347" s="97" t="s">
        <v>78</v>
      </c>
      <c r="AO347" s="98" t="str">
        <f ca="1">VLOOKUP(AG347,'TACC Competition'!$Z:$AA,2,0)</f>
        <v>Saudi Arabia</v>
      </c>
      <c r="AP347" s="98" t="str">
        <f ca="1">VLOOKUP(AH347,'TACC Competition'!$Z:$AA,2,0)</f>
        <v>Algeria</v>
      </c>
      <c r="AQ347" s="98" t="str">
        <f ca="1">VLOOKUP(AI347,'TACC Competition'!$Z:$AA,2,0)</f>
        <v>Qatar</v>
      </c>
      <c r="AR347" s="98" t="str">
        <f ca="1">VLOOKUP(AJ347,'TACC Competition'!$Z:$AA,2,0)</f>
        <v>Turkiye</v>
      </c>
      <c r="AS347" s="98" t="str">
        <f ca="1">VLOOKUP(AK347,'TACC Competition'!$Z:$AA,2,0)</f>
        <v>Czechia</v>
      </c>
      <c r="AT347" s="98" t="str">
        <f ca="1">VLOOKUP(AL347,'TACC Competition'!$Z:$AA,2,0)</f>
        <v>Egypt</v>
      </c>
      <c r="AU347" s="98" t="str">
        <f ca="1">VLOOKUP(AM347,'TACC Competition'!$Z:$AA,2,0)</f>
        <v>Panama</v>
      </c>
      <c r="AV347" s="98" t="str">
        <f ca="1">VLOOKUP(AN347,'TACC Competition'!$Z:$AA,2,0)</f>
        <v>Cote d'Ivoire</v>
      </c>
    </row>
    <row r="348" spans="19:48" x14ac:dyDescent="0.15">
      <c r="S348" s="43" t="str">
        <f t="shared" si="17"/>
        <v>ABDEGHJK</v>
      </c>
      <c r="T348" s="93">
        <v>346</v>
      </c>
      <c r="U348" s="96" t="s">
        <v>69</v>
      </c>
      <c r="V348" s="96" t="s">
        <v>70</v>
      </c>
      <c r="W348" s="96"/>
      <c r="X348" s="96" t="s">
        <v>64</v>
      </c>
      <c r="Y348" s="96" t="s">
        <v>72</v>
      </c>
      <c r="Z348" s="96"/>
      <c r="AA348" s="96" t="s">
        <v>106</v>
      </c>
      <c r="AB348" s="96" t="s">
        <v>133</v>
      </c>
      <c r="AC348" s="96"/>
      <c r="AD348" s="96" t="s">
        <v>135</v>
      </c>
      <c r="AE348" s="96" t="s">
        <v>136</v>
      </c>
      <c r="AF348" s="96"/>
      <c r="AG348" s="97" t="s">
        <v>139</v>
      </c>
      <c r="AH348" s="97" t="s">
        <v>137</v>
      </c>
      <c r="AI348" s="97" t="s">
        <v>76</v>
      </c>
      <c r="AJ348" s="97" t="s">
        <v>75</v>
      </c>
      <c r="AK348" s="97" t="s">
        <v>74</v>
      </c>
      <c r="AL348" s="97" t="s">
        <v>140</v>
      </c>
      <c r="AM348" s="97" t="s">
        <v>78</v>
      </c>
      <c r="AN348" s="97" t="s">
        <v>142</v>
      </c>
      <c r="AO348" s="98" t="str">
        <f ca="1">VLOOKUP(AG348,'TACC Competition'!$Z:$AA,2,0)</f>
        <v>Saudi Arabia</v>
      </c>
      <c r="AP348" s="98" t="str">
        <f ca="1">VLOOKUP(AH348,'TACC Competition'!$Z:$AA,2,0)</f>
        <v>Algeria</v>
      </c>
      <c r="AQ348" s="98" t="str">
        <f ca="1">VLOOKUP(AI348,'TACC Competition'!$Z:$AA,2,0)</f>
        <v>Qatar</v>
      </c>
      <c r="AR348" s="98" t="str">
        <f ca="1">VLOOKUP(AJ348,'TACC Competition'!$Z:$AA,2,0)</f>
        <v>Turkiye</v>
      </c>
      <c r="AS348" s="98" t="str">
        <f ca="1">VLOOKUP(AK348,'TACC Competition'!$Z:$AA,2,0)</f>
        <v>Czechia</v>
      </c>
      <c r="AT348" s="98" t="str">
        <f ca="1">VLOOKUP(AL348,'TACC Competition'!$Z:$AA,2,0)</f>
        <v>Egypt</v>
      </c>
      <c r="AU348" s="98" t="str">
        <f ca="1">VLOOKUP(AM348,'TACC Competition'!$Z:$AA,2,0)</f>
        <v>Cote d'Ivoire</v>
      </c>
      <c r="AV348" s="98" t="str">
        <f ca="1">VLOOKUP(AN348,'TACC Competition'!$Z:$AA,2,0)</f>
        <v>Uzbekistan</v>
      </c>
    </row>
    <row r="349" spans="19:48" x14ac:dyDescent="0.15">
      <c r="S349" s="43" t="str">
        <f t="shared" si="17"/>
        <v>ABDEGHIL</v>
      </c>
      <c r="T349" s="93">
        <v>347</v>
      </c>
      <c r="U349" s="96" t="s">
        <v>69</v>
      </c>
      <c r="V349" s="96" t="s">
        <v>70</v>
      </c>
      <c r="W349" s="96"/>
      <c r="X349" s="96" t="s">
        <v>64</v>
      </c>
      <c r="Y349" s="96" t="s">
        <v>72</v>
      </c>
      <c r="Z349" s="96"/>
      <c r="AA349" s="96" t="s">
        <v>106</v>
      </c>
      <c r="AB349" s="96" t="s">
        <v>133</v>
      </c>
      <c r="AC349" s="96" t="s">
        <v>134</v>
      </c>
      <c r="AD349" s="96"/>
      <c r="AE349" s="96"/>
      <c r="AF349" s="96" t="s">
        <v>65</v>
      </c>
      <c r="AG349" s="97" t="s">
        <v>78</v>
      </c>
      <c r="AH349" s="97" t="s">
        <v>140</v>
      </c>
      <c r="AI349" s="97" t="s">
        <v>76</v>
      </c>
      <c r="AJ349" s="97" t="s">
        <v>75</v>
      </c>
      <c r="AK349" s="97" t="s">
        <v>74</v>
      </c>
      <c r="AL349" s="97" t="s">
        <v>139</v>
      </c>
      <c r="AM349" s="97" t="s">
        <v>141</v>
      </c>
      <c r="AN349" s="97" t="s">
        <v>138</v>
      </c>
      <c r="AO349" s="98" t="str">
        <f ca="1">VLOOKUP(AG349,'TACC Competition'!$Z:$AA,2,0)</f>
        <v>Cote d'Ivoire</v>
      </c>
      <c r="AP349" s="98" t="str">
        <f ca="1">VLOOKUP(AH349,'TACC Competition'!$Z:$AA,2,0)</f>
        <v>Egypt</v>
      </c>
      <c r="AQ349" s="98" t="str">
        <f ca="1">VLOOKUP(AI349,'TACC Competition'!$Z:$AA,2,0)</f>
        <v>Qatar</v>
      </c>
      <c r="AR349" s="98" t="str">
        <f ca="1">VLOOKUP(AJ349,'TACC Competition'!$Z:$AA,2,0)</f>
        <v>Turkiye</v>
      </c>
      <c r="AS349" s="98" t="str">
        <f ca="1">VLOOKUP(AK349,'TACC Competition'!$Z:$AA,2,0)</f>
        <v>Czechia</v>
      </c>
      <c r="AT349" s="98" t="str">
        <f ca="1">VLOOKUP(AL349,'TACC Competition'!$Z:$AA,2,0)</f>
        <v>Saudi Arabia</v>
      </c>
      <c r="AU349" s="98" t="str">
        <f ca="1">VLOOKUP(AM349,'TACC Competition'!$Z:$AA,2,0)</f>
        <v>Panama</v>
      </c>
      <c r="AV349" s="98" t="str">
        <f ca="1">VLOOKUP(AN349,'TACC Competition'!$Z:$AA,2,0)</f>
        <v>Norway</v>
      </c>
    </row>
    <row r="350" spans="19:48" x14ac:dyDescent="0.15">
      <c r="S350" s="43" t="str">
        <f t="shared" si="17"/>
        <v>ABDEGHIK</v>
      </c>
      <c r="T350" s="93">
        <v>348</v>
      </c>
      <c r="U350" s="96" t="s">
        <v>69</v>
      </c>
      <c r="V350" s="96" t="s">
        <v>70</v>
      </c>
      <c r="W350" s="96"/>
      <c r="X350" s="96" t="s">
        <v>64</v>
      </c>
      <c r="Y350" s="96" t="s">
        <v>72</v>
      </c>
      <c r="Z350" s="96"/>
      <c r="AA350" s="96" t="s">
        <v>106</v>
      </c>
      <c r="AB350" s="96" t="s">
        <v>133</v>
      </c>
      <c r="AC350" s="96" t="s">
        <v>134</v>
      </c>
      <c r="AD350" s="96"/>
      <c r="AE350" s="96" t="s">
        <v>136</v>
      </c>
      <c r="AF350" s="96"/>
      <c r="AG350" s="97" t="s">
        <v>78</v>
      </c>
      <c r="AH350" s="97" t="s">
        <v>140</v>
      </c>
      <c r="AI350" s="97" t="s">
        <v>76</v>
      </c>
      <c r="AJ350" s="97" t="s">
        <v>75</v>
      </c>
      <c r="AK350" s="97" t="s">
        <v>74</v>
      </c>
      <c r="AL350" s="97" t="s">
        <v>139</v>
      </c>
      <c r="AM350" s="97" t="s">
        <v>138</v>
      </c>
      <c r="AN350" s="97" t="s">
        <v>142</v>
      </c>
      <c r="AO350" s="98" t="str">
        <f ca="1">VLOOKUP(AG350,'TACC Competition'!$Z:$AA,2,0)</f>
        <v>Cote d'Ivoire</v>
      </c>
      <c r="AP350" s="98" t="str">
        <f ca="1">VLOOKUP(AH350,'TACC Competition'!$Z:$AA,2,0)</f>
        <v>Egypt</v>
      </c>
      <c r="AQ350" s="98" t="str">
        <f ca="1">VLOOKUP(AI350,'TACC Competition'!$Z:$AA,2,0)</f>
        <v>Qatar</v>
      </c>
      <c r="AR350" s="98" t="str">
        <f ca="1">VLOOKUP(AJ350,'TACC Competition'!$Z:$AA,2,0)</f>
        <v>Turkiye</v>
      </c>
      <c r="AS350" s="98" t="str">
        <f ca="1">VLOOKUP(AK350,'TACC Competition'!$Z:$AA,2,0)</f>
        <v>Czechia</v>
      </c>
      <c r="AT350" s="98" t="str">
        <f ca="1">VLOOKUP(AL350,'TACC Competition'!$Z:$AA,2,0)</f>
        <v>Saudi Arabia</v>
      </c>
      <c r="AU350" s="98" t="str">
        <f ca="1">VLOOKUP(AM350,'TACC Competition'!$Z:$AA,2,0)</f>
        <v>Norway</v>
      </c>
      <c r="AV350" s="98" t="str">
        <f ca="1">VLOOKUP(AN350,'TACC Competition'!$Z:$AA,2,0)</f>
        <v>Uzbekistan</v>
      </c>
    </row>
    <row r="351" spans="19:48" x14ac:dyDescent="0.15">
      <c r="S351" s="43" t="str">
        <f t="shared" si="17"/>
        <v>ABDEGHIJ</v>
      </c>
      <c r="T351" s="93">
        <v>349</v>
      </c>
      <c r="U351" s="96" t="s">
        <v>69</v>
      </c>
      <c r="V351" s="96" t="s">
        <v>70</v>
      </c>
      <c r="W351" s="96"/>
      <c r="X351" s="96" t="s">
        <v>64</v>
      </c>
      <c r="Y351" s="96" t="s">
        <v>72</v>
      </c>
      <c r="Z351" s="96"/>
      <c r="AA351" s="96" t="s">
        <v>106</v>
      </c>
      <c r="AB351" s="96" t="s">
        <v>133</v>
      </c>
      <c r="AC351" s="96" t="s">
        <v>134</v>
      </c>
      <c r="AD351" s="96" t="s">
        <v>135</v>
      </c>
      <c r="AE351" s="96"/>
      <c r="AF351" s="96"/>
      <c r="AG351" s="97" t="s">
        <v>139</v>
      </c>
      <c r="AH351" s="97" t="s">
        <v>137</v>
      </c>
      <c r="AI351" s="97" t="s">
        <v>76</v>
      </c>
      <c r="AJ351" s="97" t="s">
        <v>75</v>
      </c>
      <c r="AK351" s="97" t="s">
        <v>74</v>
      </c>
      <c r="AL351" s="97" t="s">
        <v>140</v>
      </c>
      <c r="AM351" s="97" t="s">
        <v>78</v>
      </c>
      <c r="AN351" s="97" t="s">
        <v>138</v>
      </c>
      <c r="AO351" s="98" t="str">
        <f ca="1">VLOOKUP(AG351,'TACC Competition'!$Z:$AA,2,0)</f>
        <v>Saudi Arabia</v>
      </c>
      <c r="AP351" s="98" t="str">
        <f ca="1">VLOOKUP(AH351,'TACC Competition'!$Z:$AA,2,0)</f>
        <v>Algeria</v>
      </c>
      <c r="AQ351" s="98" t="str">
        <f ca="1">VLOOKUP(AI351,'TACC Competition'!$Z:$AA,2,0)</f>
        <v>Qatar</v>
      </c>
      <c r="AR351" s="98" t="str">
        <f ca="1">VLOOKUP(AJ351,'TACC Competition'!$Z:$AA,2,0)</f>
        <v>Turkiye</v>
      </c>
      <c r="AS351" s="98" t="str">
        <f ca="1">VLOOKUP(AK351,'TACC Competition'!$Z:$AA,2,0)</f>
        <v>Czechia</v>
      </c>
      <c r="AT351" s="98" t="str">
        <f ca="1">VLOOKUP(AL351,'TACC Competition'!$Z:$AA,2,0)</f>
        <v>Egypt</v>
      </c>
      <c r="AU351" s="98" t="str">
        <f ca="1">VLOOKUP(AM351,'TACC Competition'!$Z:$AA,2,0)</f>
        <v>Cote d'Ivoire</v>
      </c>
      <c r="AV351" s="98" t="str">
        <f ca="1">VLOOKUP(AN351,'TACC Competition'!$Z:$AA,2,0)</f>
        <v>Norway</v>
      </c>
    </row>
    <row r="352" spans="19:48" x14ac:dyDescent="0.15">
      <c r="S352" s="43" t="str">
        <f t="shared" si="17"/>
        <v>ABDEFJKL</v>
      </c>
      <c r="T352" s="93">
        <v>350</v>
      </c>
      <c r="U352" s="96" t="s">
        <v>69</v>
      </c>
      <c r="V352" s="96" t="s">
        <v>70</v>
      </c>
      <c r="W352" s="96"/>
      <c r="X352" s="96" t="s">
        <v>64</v>
      </c>
      <c r="Y352" s="96" t="s">
        <v>72</v>
      </c>
      <c r="Z352" s="96" t="s">
        <v>73</v>
      </c>
      <c r="AA352" s="96"/>
      <c r="AB352" s="96"/>
      <c r="AC352" s="96"/>
      <c r="AD352" s="96" t="s">
        <v>135</v>
      </c>
      <c r="AE352" s="96" t="s">
        <v>136</v>
      </c>
      <c r="AF352" s="96" t="s">
        <v>65</v>
      </c>
      <c r="AG352" s="97" t="s">
        <v>78</v>
      </c>
      <c r="AH352" s="97" t="s">
        <v>137</v>
      </c>
      <c r="AI352" s="97" t="s">
        <v>76</v>
      </c>
      <c r="AJ352" s="97" t="s">
        <v>75</v>
      </c>
      <c r="AK352" s="97" t="s">
        <v>74</v>
      </c>
      <c r="AL352" s="97" t="s">
        <v>79</v>
      </c>
      <c r="AM352" s="97" t="s">
        <v>141</v>
      </c>
      <c r="AN352" s="97" t="s">
        <v>142</v>
      </c>
      <c r="AO352" s="98" t="str">
        <f ca="1">VLOOKUP(AG352,'TACC Competition'!$Z:$AA,2,0)</f>
        <v>Cote d'Ivoire</v>
      </c>
      <c r="AP352" s="98" t="str">
        <f ca="1">VLOOKUP(AH352,'TACC Competition'!$Z:$AA,2,0)</f>
        <v>Algeria</v>
      </c>
      <c r="AQ352" s="98" t="str">
        <f ca="1">VLOOKUP(AI352,'TACC Competition'!$Z:$AA,2,0)</f>
        <v>Qatar</v>
      </c>
      <c r="AR352" s="98" t="str">
        <f ca="1">VLOOKUP(AJ352,'TACC Competition'!$Z:$AA,2,0)</f>
        <v>Turkiye</v>
      </c>
      <c r="AS352" s="98" t="str">
        <f ca="1">VLOOKUP(AK352,'TACC Competition'!$Z:$AA,2,0)</f>
        <v>Czechia</v>
      </c>
      <c r="AT352" s="98" t="str">
        <f ca="1">VLOOKUP(AL352,'TACC Competition'!$Z:$AA,2,0)</f>
        <v>Sweden</v>
      </c>
      <c r="AU352" s="98" t="str">
        <f ca="1">VLOOKUP(AM352,'TACC Competition'!$Z:$AA,2,0)</f>
        <v>Panama</v>
      </c>
      <c r="AV352" s="98" t="str">
        <f ca="1">VLOOKUP(AN352,'TACC Competition'!$Z:$AA,2,0)</f>
        <v>Uzbekistan</v>
      </c>
    </row>
    <row r="353" spans="14:48" x14ac:dyDescent="0.15">
      <c r="S353" s="43" t="str">
        <f t="shared" si="17"/>
        <v>ABDEFIKL</v>
      </c>
      <c r="T353" s="93">
        <v>351</v>
      </c>
      <c r="U353" s="96" t="s">
        <v>69</v>
      </c>
      <c r="V353" s="96" t="s">
        <v>70</v>
      </c>
      <c r="W353" s="96"/>
      <c r="X353" s="96" t="s">
        <v>64</v>
      </c>
      <c r="Y353" s="96" t="s">
        <v>72</v>
      </c>
      <c r="Z353" s="96" t="s">
        <v>73</v>
      </c>
      <c r="AA353" s="96"/>
      <c r="AB353" s="96"/>
      <c r="AC353" s="96" t="s">
        <v>134</v>
      </c>
      <c r="AD353" s="96"/>
      <c r="AE353" s="96" t="s">
        <v>136</v>
      </c>
      <c r="AF353" s="96" t="s">
        <v>65</v>
      </c>
      <c r="AG353" s="97" t="s">
        <v>78</v>
      </c>
      <c r="AH353" s="97" t="s">
        <v>138</v>
      </c>
      <c r="AI353" s="97" t="s">
        <v>76</v>
      </c>
      <c r="AJ353" s="97" t="s">
        <v>75</v>
      </c>
      <c r="AK353" s="97" t="s">
        <v>74</v>
      </c>
      <c r="AL353" s="97" t="s">
        <v>79</v>
      </c>
      <c r="AM353" s="97" t="s">
        <v>141</v>
      </c>
      <c r="AN353" s="97" t="s">
        <v>142</v>
      </c>
      <c r="AO353" s="98" t="str">
        <f ca="1">VLOOKUP(AG353,'TACC Competition'!$Z:$AA,2,0)</f>
        <v>Cote d'Ivoire</v>
      </c>
      <c r="AP353" s="98" t="str">
        <f ca="1">VLOOKUP(AH353,'TACC Competition'!$Z:$AA,2,0)</f>
        <v>Norway</v>
      </c>
      <c r="AQ353" s="98" t="str">
        <f ca="1">VLOOKUP(AI353,'TACC Competition'!$Z:$AA,2,0)</f>
        <v>Qatar</v>
      </c>
      <c r="AR353" s="98" t="str">
        <f ca="1">VLOOKUP(AJ353,'TACC Competition'!$Z:$AA,2,0)</f>
        <v>Turkiye</v>
      </c>
      <c r="AS353" s="98" t="str">
        <f ca="1">VLOOKUP(AK353,'TACC Competition'!$Z:$AA,2,0)</f>
        <v>Czechia</v>
      </c>
      <c r="AT353" s="98" t="str">
        <f ca="1">VLOOKUP(AL353,'TACC Competition'!$Z:$AA,2,0)</f>
        <v>Sweden</v>
      </c>
      <c r="AU353" s="98" t="str">
        <f ca="1">VLOOKUP(AM353,'TACC Competition'!$Z:$AA,2,0)</f>
        <v>Panama</v>
      </c>
      <c r="AV353" s="98" t="str">
        <f ca="1">VLOOKUP(AN353,'TACC Competition'!$Z:$AA,2,0)</f>
        <v>Uzbekistan</v>
      </c>
    </row>
    <row r="354" spans="14:48" x14ac:dyDescent="0.15">
      <c r="S354" s="43" t="str">
        <f t="shared" si="17"/>
        <v>ABDEFIJL</v>
      </c>
      <c r="T354" s="93">
        <v>352</v>
      </c>
      <c r="U354" s="96" t="s">
        <v>69</v>
      </c>
      <c r="V354" s="96" t="s">
        <v>70</v>
      </c>
      <c r="W354" s="96"/>
      <c r="X354" s="96" t="s">
        <v>64</v>
      </c>
      <c r="Y354" s="96" t="s">
        <v>72</v>
      </c>
      <c r="Z354" s="96" t="s">
        <v>73</v>
      </c>
      <c r="AA354" s="96"/>
      <c r="AB354" s="96"/>
      <c r="AC354" s="96" t="s">
        <v>134</v>
      </c>
      <c r="AD354" s="96" t="s">
        <v>135</v>
      </c>
      <c r="AE354" s="96"/>
      <c r="AF354" s="96" t="s">
        <v>65</v>
      </c>
      <c r="AG354" s="97" t="s">
        <v>78</v>
      </c>
      <c r="AH354" s="97" t="s">
        <v>137</v>
      </c>
      <c r="AI354" s="97" t="s">
        <v>76</v>
      </c>
      <c r="AJ354" s="97" t="s">
        <v>75</v>
      </c>
      <c r="AK354" s="97" t="s">
        <v>74</v>
      </c>
      <c r="AL354" s="97" t="s">
        <v>79</v>
      </c>
      <c r="AM354" s="97" t="s">
        <v>141</v>
      </c>
      <c r="AN354" s="97" t="s">
        <v>138</v>
      </c>
      <c r="AO354" s="98" t="str">
        <f ca="1">VLOOKUP(AG354,'TACC Competition'!$Z:$AA,2,0)</f>
        <v>Cote d'Ivoire</v>
      </c>
      <c r="AP354" s="98" t="str">
        <f ca="1">VLOOKUP(AH354,'TACC Competition'!$Z:$AA,2,0)</f>
        <v>Algeria</v>
      </c>
      <c r="AQ354" s="98" t="str">
        <f ca="1">VLOOKUP(AI354,'TACC Competition'!$Z:$AA,2,0)</f>
        <v>Qatar</v>
      </c>
      <c r="AR354" s="98" t="str">
        <f ca="1">VLOOKUP(AJ354,'TACC Competition'!$Z:$AA,2,0)</f>
        <v>Turkiye</v>
      </c>
      <c r="AS354" s="98" t="str">
        <f ca="1">VLOOKUP(AK354,'TACC Competition'!$Z:$AA,2,0)</f>
        <v>Czechia</v>
      </c>
      <c r="AT354" s="98" t="str">
        <f ca="1">VLOOKUP(AL354,'TACC Competition'!$Z:$AA,2,0)</f>
        <v>Sweden</v>
      </c>
      <c r="AU354" s="98" t="str">
        <f ca="1">VLOOKUP(AM354,'TACC Competition'!$Z:$AA,2,0)</f>
        <v>Panama</v>
      </c>
      <c r="AV354" s="98" t="str">
        <f ca="1">VLOOKUP(AN354,'TACC Competition'!$Z:$AA,2,0)</f>
        <v>Norway</v>
      </c>
    </row>
    <row r="355" spans="14:48" x14ac:dyDescent="0.15">
      <c r="S355" s="43" t="str">
        <f t="shared" si="17"/>
        <v>ABDEFIJK</v>
      </c>
      <c r="T355" s="93">
        <v>353</v>
      </c>
      <c r="U355" s="96" t="s">
        <v>69</v>
      </c>
      <c r="V355" s="96" t="s">
        <v>70</v>
      </c>
      <c r="W355" s="96"/>
      <c r="X355" s="96" t="s">
        <v>64</v>
      </c>
      <c r="Y355" s="96" t="s">
        <v>72</v>
      </c>
      <c r="Z355" s="96" t="s">
        <v>73</v>
      </c>
      <c r="AA355" s="96"/>
      <c r="AB355" s="96"/>
      <c r="AC355" s="96" t="s">
        <v>134</v>
      </c>
      <c r="AD355" s="96" t="s">
        <v>135</v>
      </c>
      <c r="AE355" s="96" t="s">
        <v>136</v>
      </c>
      <c r="AF355" s="96"/>
      <c r="AG355" s="97" t="s">
        <v>78</v>
      </c>
      <c r="AH355" s="97" t="s">
        <v>137</v>
      </c>
      <c r="AI355" s="97" t="s">
        <v>76</v>
      </c>
      <c r="AJ355" s="97" t="s">
        <v>75</v>
      </c>
      <c r="AK355" s="97" t="s">
        <v>74</v>
      </c>
      <c r="AL355" s="97" t="s">
        <v>79</v>
      </c>
      <c r="AM355" s="97" t="s">
        <v>138</v>
      </c>
      <c r="AN355" s="97" t="s">
        <v>142</v>
      </c>
      <c r="AO355" s="98" t="str">
        <f ca="1">VLOOKUP(AG355,'TACC Competition'!$Z:$AA,2,0)</f>
        <v>Cote d'Ivoire</v>
      </c>
      <c r="AP355" s="98" t="str">
        <f ca="1">VLOOKUP(AH355,'TACC Competition'!$Z:$AA,2,0)</f>
        <v>Algeria</v>
      </c>
      <c r="AQ355" s="98" t="str">
        <f ca="1">VLOOKUP(AI355,'TACC Competition'!$Z:$AA,2,0)</f>
        <v>Qatar</v>
      </c>
      <c r="AR355" s="98" t="str">
        <f ca="1">VLOOKUP(AJ355,'TACC Competition'!$Z:$AA,2,0)</f>
        <v>Turkiye</v>
      </c>
      <c r="AS355" s="98" t="str">
        <f ca="1">VLOOKUP(AK355,'TACC Competition'!$Z:$AA,2,0)</f>
        <v>Czechia</v>
      </c>
      <c r="AT355" s="98" t="str">
        <f ca="1">VLOOKUP(AL355,'TACC Competition'!$Z:$AA,2,0)</f>
        <v>Sweden</v>
      </c>
      <c r="AU355" s="98" t="str">
        <f ca="1">VLOOKUP(AM355,'TACC Competition'!$Z:$AA,2,0)</f>
        <v>Norway</v>
      </c>
      <c r="AV355" s="98" t="str">
        <f ca="1">VLOOKUP(AN355,'TACC Competition'!$Z:$AA,2,0)</f>
        <v>Uzbekistan</v>
      </c>
    </row>
    <row r="356" spans="14:48" x14ac:dyDescent="0.15">
      <c r="S356" s="43" t="str">
        <f t="shared" si="17"/>
        <v>ABDEFHKL</v>
      </c>
      <c r="T356" s="93">
        <v>354</v>
      </c>
      <c r="U356" s="96" t="s">
        <v>69</v>
      </c>
      <c r="V356" s="96" t="s">
        <v>70</v>
      </c>
      <c r="W356" s="96"/>
      <c r="X356" s="96" t="s">
        <v>64</v>
      </c>
      <c r="Y356" s="96" t="s">
        <v>72</v>
      </c>
      <c r="Z356" s="96" t="s">
        <v>73</v>
      </c>
      <c r="AA356" s="96"/>
      <c r="AB356" s="96" t="s">
        <v>133</v>
      </c>
      <c r="AC356" s="96"/>
      <c r="AD356" s="96"/>
      <c r="AE356" s="96" t="s">
        <v>136</v>
      </c>
      <c r="AF356" s="96" t="s">
        <v>65</v>
      </c>
      <c r="AG356" s="97" t="s">
        <v>139</v>
      </c>
      <c r="AH356" s="97" t="s">
        <v>78</v>
      </c>
      <c r="AI356" s="97" t="s">
        <v>76</v>
      </c>
      <c r="AJ356" s="97" t="s">
        <v>75</v>
      </c>
      <c r="AK356" s="97" t="s">
        <v>74</v>
      </c>
      <c r="AL356" s="97" t="s">
        <v>79</v>
      </c>
      <c r="AM356" s="97" t="s">
        <v>141</v>
      </c>
      <c r="AN356" s="97" t="s">
        <v>142</v>
      </c>
      <c r="AO356" s="98" t="str">
        <f ca="1">VLOOKUP(AG356,'TACC Competition'!$Z:$AA,2,0)</f>
        <v>Saudi Arabia</v>
      </c>
      <c r="AP356" s="98" t="str">
        <f ca="1">VLOOKUP(AH356,'TACC Competition'!$Z:$AA,2,0)</f>
        <v>Cote d'Ivoire</v>
      </c>
      <c r="AQ356" s="98" t="str">
        <f ca="1">VLOOKUP(AI356,'TACC Competition'!$Z:$AA,2,0)</f>
        <v>Qatar</v>
      </c>
      <c r="AR356" s="98" t="str">
        <f ca="1">VLOOKUP(AJ356,'TACC Competition'!$Z:$AA,2,0)</f>
        <v>Turkiye</v>
      </c>
      <c r="AS356" s="98" t="str">
        <f ca="1">VLOOKUP(AK356,'TACC Competition'!$Z:$AA,2,0)</f>
        <v>Czechia</v>
      </c>
      <c r="AT356" s="98" t="str">
        <f ca="1">VLOOKUP(AL356,'TACC Competition'!$Z:$AA,2,0)</f>
        <v>Sweden</v>
      </c>
      <c r="AU356" s="98" t="str">
        <f ca="1">VLOOKUP(AM356,'TACC Competition'!$Z:$AA,2,0)</f>
        <v>Panama</v>
      </c>
      <c r="AV356" s="98" t="str">
        <f ca="1">VLOOKUP(AN356,'TACC Competition'!$Z:$AA,2,0)</f>
        <v>Uzbekistan</v>
      </c>
    </row>
    <row r="357" spans="14:48" x14ac:dyDescent="0.15">
      <c r="S357" s="43" t="str">
        <f t="shared" si="17"/>
        <v>ABDEFHJL</v>
      </c>
      <c r="T357" s="93">
        <v>355</v>
      </c>
      <c r="U357" s="96" t="s">
        <v>69</v>
      </c>
      <c r="V357" s="96" t="s">
        <v>70</v>
      </c>
      <c r="W357" s="96"/>
      <c r="X357" s="96" t="s">
        <v>64</v>
      </c>
      <c r="Y357" s="96" t="s">
        <v>72</v>
      </c>
      <c r="Z357" s="96" t="s">
        <v>73</v>
      </c>
      <c r="AA357" s="96"/>
      <c r="AB357" s="96" t="s">
        <v>133</v>
      </c>
      <c r="AC357" s="96"/>
      <c r="AD357" s="96" t="s">
        <v>135</v>
      </c>
      <c r="AE357" s="96"/>
      <c r="AF357" s="96" t="s">
        <v>65</v>
      </c>
      <c r="AG357" s="97" t="s">
        <v>139</v>
      </c>
      <c r="AH357" s="97" t="s">
        <v>137</v>
      </c>
      <c r="AI357" s="97" t="s">
        <v>76</v>
      </c>
      <c r="AJ357" s="97" t="s">
        <v>75</v>
      </c>
      <c r="AK357" s="97" t="s">
        <v>74</v>
      </c>
      <c r="AL357" s="97" t="s">
        <v>79</v>
      </c>
      <c r="AM357" s="97" t="s">
        <v>141</v>
      </c>
      <c r="AN357" s="97" t="s">
        <v>78</v>
      </c>
      <c r="AO357" s="98" t="str">
        <f ca="1">VLOOKUP(AG357,'TACC Competition'!$Z:$AA,2,0)</f>
        <v>Saudi Arabia</v>
      </c>
      <c r="AP357" s="98" t="str">
        <f ca="1">VLOOKUP(AH357,'TACC Competition'!$Z:$AA,2,0)</f>
        <v>Algeria</v>
      </c>
      <c r="AQ357" s="98" t="str">
        <f ca="1">VLOOKUP(AI357,'TACC Competition'!$Z:$AA,2,0)</f>
        <v>Qatar</v>
      </c>
      <c r="AR357" s="98" t="str">
        <f ca="1">VLOOKUP(AJ357,'TACC Competition'!$Z:$AA,2,0)</f>
        <v>Turkiye</v>
      </c>
      <c r="AS357" s="98" t="str">
        <f ca="1">VLOOKUP(AK357,'TACC Competition'!$Z:$AA,2,0)</f>
        <v>Czechia</v>
      </c>
      <c r="AT357" s="98" t="str">
        <f ca="1">VLOOKUP(AL357,'TACC Competition'!$Z:$AA,2,0)</f>
        <v>Sweden</v>
      </c>
      <c r="AU357" s="98" t="str">
        <f ca="1">VLOOKUP(AM357,'TACC Competition'!$Z:$AA,2,0)</f>
        <v>Panama</v>
      </c>
      <c r="AV357" s="98" t="str">
        <f ca="1">VLOOKUP(AN357,'TACC Competition'!$Z:$AA,2,0)</f>
        <v>Cote d'Ivoire</v>
      </c>
    </row>
    <row r="358" spans="14:48" x14ac:dyDescent="0.15">
      <c r="S358" s="43" t="str">
        <f t="shared" si="17"/>
        <v>ABDEFHJK</v>
      </c>
      <c r="T358" s="93">
        <v>356</v>
      </c>
      <c r="U358" s="96" t="s">
        <v>69</v>
      </c>
      <c r="V358" s="96" t="s">
        <v>70</v>
      </c>
      <c r="W358" s="96"/>
      <c r="X358" s="96" t="s">
        <v>64</v>
      </c>
      <c r="Y358" s="96" t="s">
        <v>72</v>
      </c>
      <c r="Z358" s="96" t="s">
        <v>73</v>
      </c>
      <c r="AA358" s="96"/>
      <c r="AB358" s="96" t="s">
        <v>133</v>
      </c>
      <c r="AC358" s="96"/>
      <c r="AD358" s="96" t="s">
        <v>135</v>
      </c>
      <c r="AE358" s="96" t="s">
        <v>136</v>
      </c>
      <c r="AF358" s="96"/>
      <c r="AG358" s="97" t="s">
        <v>139</v>
      </c>
      <c r="AH358" s="97" t="s">
        <v>137</v>
      </c>
      <c r="AI358" s="97" t="s">
        <v>76</v>
      </c>
      <c r="AJ358" s="97" t="s">
        <v>75</v>
      </c>
      <c r="AK358" s="97" t="s">
        <v>74</v>
      </c>
      <c r="AL358" s="97" t="s">
        <v>79</v>
      </c>
      <c r="AM358" s="97" t="s">
        <v>78</v>
      </c>
      <c r="AN358" s="97" t="s">
        <v>142</v>
      </c>
      <c r="AO358" s="98" t="str">
        <f ca="1">VLOOKUP(AG358,'TACC Competition'!$Z:$AA,2,0)</f>
        <v>Saudi Arabia</v>
      </c>
      <c r="AP358" s="98" t="str">
        <f ca="1">VLOOKUP(AH358,'TACC Competition'!$Z:$AA,2,0)</f>
        <v>Algeria</v>
      </c>
      <c r="AQ358" s="98" t="str">
        <f ca="1">VLOOKUP(AI358,'TACC Competition'!$Z:$AA,2,0)</f>
        <v>Qatar</v>
      </c>
      <c r="AR358" s="98" t="str">
        <f ca="1">VLOOKUP(AJ358,'TACC Competition'!$Z:$AA,2,0)</f>
        <v>Turkiye</v>
      </c>
      <c r="AS358" s="98" t="str">
        <f ca="1">VLOOKUP(AK358,'TACC Competition'!$Z:$AA,2,0)</f>
        <v>Czechia</v>
      </c>
      <c r="AT358" s="98" t="str">
        <f ca="1">VLOOKUP(AL358,'TACC Competition'!$Z:$AA,2,0)</f>
        <v>Sweden</v>
      </c>
      <c r="AU358" s="98" t="str">
        <f ca="1">VLOOKUP(AM358,'TACC Competition'!$Z:$AA,2,0)</f>
        <v>Cote d'Ivoire</v>
      </c>
      <c r="AV358" s="98" t="str">
        <f ca="1">VLOOKUP(AN358,'TACC Competition'!$Z:$AA,2,0)</f>
        <v>Uzbekistan</v>
      </c>
    </row>
    <row r="359" spans="14:48" x14ac:dyDescent="0.15">
      <c r="S359" s="43" t="str">
        <f t="shared" si="17"/>
        <v>ABDEFHIL</v>
      </c>
      <c r="T359" s="93">
        <v>357</v>
      </c>
      <c r="U359" s="96" t="s">
        <v>69</v>
      </c>
      <c r="V359" s="96" t="s">
        <v>70</v>
      </c>
      <c r="W359" s="96"/>
      <c r="X359" s="96" t="s">
        <v>64</v>
      </c>
      <c r="Y359" s="96" t="s">
        <v>72</v>
      </c>
      <c r="Z359" s="96" t="s">
        <v>73</v>
      </c>
      <c r="AA359" s="96"/>
      <c r="AB359" s="96" t="s">
        <v>133</v>
      </c>
      <c r="AC359" s="96" t="s">
        <v>134</v>
      </c>
      <c r="AD359" s="96"/>
      <c r="AE359" s="96"/>
      <c r="AF359" s="96" t="s">
        <v>65</v>
      </c>
      <c r="AG359" s="97" t="s">
        <v>139</v>
      </c>
      <c r="AH359" s="97" t="s">
        <v>78</v>
      </c>
      <c r="AI359" s="97" t="s">
        <v>76</v>
      </c>
      <c r="AJ359" s="97" t="s">
        <v>75</v>
      </c>
      <c r="AK359" s="97" t="s">
        <v>74</v>
      </c>
      <c r="AL359" s="97" t="s">
        <v>79</v>
      </c>
      <c r="AM359" s="97" t="s">
        <v>141</v>
      </c>
      <c r="AN359" s="97" t="s">
        <v>138</v>
      </c>
      <c r="AO359" s="98" t="str">
        <f ca="1">VLOOKUP(AG359,'TACC Competition'!$Z:$AA,2,0)</f>
        <v>Saudi Arabia</v>
      </c>
      <c r="AP359" s="98" t="str">
        <f ca="1">VLOOKUP(AH359,'TACC Competition'!$Z:$AA,2,0)</f>
        <v>Cote d'Ivoire</v>
      </c>
      <c r="AQ359" s="98" t="str">
        <f ca="1">VLOOKUP(AI359,'TACC Competition'!$Z:$AA,2,0)</f>
        <v>Qatar</v>
      </c>
      <c r="AR359" s="98" t="str">
        <f ca="1">VLOOKUP(AJ359,'TACC Competition'!$Z:$AA,2,0)</f>
        <v>Turkiye</v>
      </c>
      <c r="AS359" s="98" t="str">
        <f ca="1">VLOOKUP(AK359,'TACC Competition'!$Z:$AA,2,0)</f>
        <v>Czechia</v>
      </c>
      <c r="AT359" s="98" t="str">
        <f ca="1">VLOOKUP(AL359,'TACC Competition'!$Z:$AA,2,0)</f>
        <v>Sweden</v>
      </c>
      <c r="AU359" s="98" t="str">
        <f ca="1">VLOOKUP(AM359,'TACC Competition'!$Z:$AA,2,0)</f>
        <v>Panama</v>
      </c>
      <c r="AV359" s="98" t="str">
        <f ca="1">VLOOKUP(AN359,'TACC Competition'!$Z:$AA,2,0)</f>
        <v>Norway</v>
      </c>
    </row>
    <row r="360" spans="14:48" x14ac:dyDescent="0.15">
      <c r="S360" s="43" t="str">
        <f t="shared" si="17"/>
        <v>ABDEFHIK</v>
      </c>
      <c r="T360" s="93">
        <v>358</v>
      </c>
      <c r="U360" s="96" t="s">
        <v>69</v>
      </c>
      <c r="V360" s="96" t="s">
        <v>70</v>
      </c>
      <c r="W360" s="96"/>
      <c r="X360" s="96" t="s">
        <v>64</v>
      </c>
      <c r="Y360" s="96" t="s">
        <v>72</v>
      </c>
      <c r="Z360" s="96" t="s">
        <v>73</v>
      </c>
      <c r="AA360" s="96"/>
      <c r="AB360" s="96" t="s">
        <v>133</v>
      </c>
      <c r="AC360" s="96" t="s">
        <v>134</v>
      </c>
      <c r="AD360" s="96"/>
      <c r="AE360" s="96" t="s">
        <v>136</v>
      </c>
      <c r="AF360" s="96"/>
      <c r="AG360" s="97" t="s">
        <v>139</v>
      </c>
      <c r="AH360" s="97" t="s">
        <v>78</v>
      </c>
      <c r="AI360" s="97" t="s">
        <v>76</v>
      </c>
      <c r="AJ360" s="97" t="s">
        <v>75</v>
      </c>
      <c r="AK360" s="97" t="s">
        <v>74</v>
      </c>
      <c r="AL360" s="97" t="s">
        <v>79</v>
      </c>
      <c r="AM360" s="97" t="s">
        <v>138</v>
      </c>
      <c r="AN360" s="97" t="s">
        <v>142</v>
      </c>
      <c r="AO360" s="98" t="str">
        <f ca="1">VLOOKUP(AG360,'TACC Competition'!$Z:$AA,2,0)</f>
        <v>Saudi Arabia</v>
      </c>
      <c r="AP360" s="98" t="str">
        <f ca="1">VLOOKUP(AH360,'TACC Competition'!$Z:$AA,2,0)</f>
        <v>Cote d'Ivoire</v>
      </c>
      <c r="AQ360" s="98" t="str">
        <f ca="1">VLOOKUP(AI360,'TACC Competition'!$Z:$AA,2,0)</f>
        <v>Qatar</v>
      </c>
      <c r="AR360" s="98" t="str">
        <f ca="1">VLOOKUP(AJ360,'TACC Competition'!$Z:$AA,2,0)</f>
        <v>Turkiye</v>
      </c>
      <c r="AS360" s="98" t="str">
        <f ca="1">VLOOKUP(AK360,'TACC Competition'!$Z:$AA,2,0)</f>
        <v>Czechia</v>
      </c>
      <c r="AT360" s="98" t="str">
        <f ca="1">VLOOKUP(AL360,'TACC Competition'!$Z:$AA,2,0)</f>
        <v>Sweden</v>
      </c>
      <c r="AU360" s="98" t="str">
        <f ca="1">VLOOKUP(AM360,'TACC Competition'!$Z:$AA,2,0)</f>
        <v>Norway</v>
      </c>
      <c r="AV360" s="98" t="str">
        <f ca="1">VLOOKUP(AN360,'TACC Competition'!$Z:$AA,2,0)</f>
        <v>Uzbekistan</v>
      </c>
    </row>
    <row r="361" spans="14:48" x14ac:dyDescent="0.15">
      <c r="N361" s="43"/>
      <c r="S361" s="43" t="str">
        <f t="shared" si="17"/>
        <v>ABDEFHIJ</v>
      </c>
      <c r="T361" s="93">
        <v>359</v>
      </c>
      <c r="U361" s="96" t="s">
        <v>69</v>
      </c>
      <c r="V361" s="96" t="s">
        <v>70</v>
      </c>
      <c r="W361" s="96"/>
      <c r="X361" s="96" t="s">
        <v>64</v>
      </c>
      <c r="Y361" s="96" t="s">
        <v>72</v>
      </c>
      <c r="Z361" s="96" t="s">
        <v>73</v>
      </c>
      <c r="AA361" s="96"/>
      <c r="AB361" s="96" t="s">
        <v>133</v>
      </c>
      <c r="AC361" s="96" t="s">
        <v>134</v>
      </c>
      <c r="AD361" s="96" t="s">
        <v>135</v>
      </c>
      <c r="AE361" s="96"/>
      <c r="AF361" s="96"/>
      <c r="AG361" s="97" t="s">
        <v>139</v>
      </c>
      <c r="AH361" s="97" t="s">
        <v>137</v>
      </c>
      <c r="AI361" s="97" t="s">
        <v>76</v>
      </c>
      <c r="AJ361" s="97" t="s">
        <v>75</v>
      </c>
      <c r="AK361" s="97" t="s">
        <v>74</v>
      </c>
      <c r="AL361" s="97" t="s">
        <v>79</v>
      </c>
      <c r="AM361" s="97" t="s">
        <v>78</v>
      </c>
      <c r="AN361" s="97" t="s">
        <v>138</v>
      </c>
      <c r="AO361" s="98" t="str">
        <f ca="1">VLOOKUP(AG361,'TACC Competition'!$Z:$AA,2,0)</f>
        <v>Saudi Arabia</v>
      </c>
      <c r="AP361" s="98" t="str">
        <f ca="1">VLOOKUP(AH361,'TACC Competition'!$Z:$AA,2,0)</f>
        <v>Algeria</v>
      </c>
      <c r="AQ361" s="98" t="str">
        <f ca="1">VLOOKUP(AI361,'TACC Competition'!$Z:$AA,2,0)</f>
        <v>Qatar</v>
      </c>
      <c r="AR361" s="98" t="str">
        <f ca="1">VLOOKUP(AJ361,'TACC Competition'!$Z:$AA,2,0)</f>
        <v>Turkiye</v>
      </c>
      <c r="AS361" s="98" t="str">
        <f ca="1">VLOOKUP(AK361,'TACC Competition'!$Z:$AA,2,0)</f>
        <v>Czechia</v>
      </c>
      <c r="AT361" s="98" t="str">
        <f ca="1">VLOOKUP(AL361,'TACC Competition'!$Z:$AA,2,0)</f>
        <v>Sweden</v>
      </c>
      <c r="AU361" s="98" t="str">
        <f ca="1">VLOOKUP(AM361,'TACC Competition'!$Z:$AA,2,0)</f>
        <v>Cote d'Ivoire</v>
      </c>
      <c r="AV361" s="98" t="str">
        <f ca="1">VLOOKUP(AN361,'TACC Competition'!$Z:$AA,2,0)</f>
        <v>Norway</v>
      </c>
    </row>
    <row r="362" spans="14:48" x14ac:dyDescent="0.15">
      <c r="S362" s="43" t="str">
        <f t="shared" si="17"/>
        <v>ABDEFGKL</v>
      </c>
      <c r="T362" s="93">
        <v>360</v>
      </c>
      <c r="U362" s="96" t="s">
        <v>69</v>
      </c>
      <c r="V362" s="96" t="s">
        <v>70</v>
      </c>
      <c r="W362" s="96"/>
      <c r="X362" s="96" t="s">
        <v>64</v>
      </c>
      <c r="Y362" s="96" t="s">
        <v>72</v>
      </c>
      <c r="Z362" s="96" t="s">
        <v>73</v>
      </c>
      <c r="AA362" s="96" t="s">
        <v>106</v>
      </c>
      <c r="AB362" s="96"/>
      <c r="AC362" s="96"/>
      <c r="AD362" s="96"/>
      <c r="AE362" s="96" t="s">
        <v>136</v>
      </c>
      <c r="AF362" s="96" t="s">
        <v>65</v>
      </c>
      <c r="AG362" s="97" t="s">
        <v>78</v>
      </c>
      <c r="AH362" s="97" t="s">
        <v>140</v>
      </c>
      <c r="AI362" s="97" t="s">
        <v>76</v>
      </c>
      <c r="AJ362" s="97" t="s">
        <v>75</v>
      </c>
      <c r="AK362" s="97" t="s">
        <v>74</v>
      </c>
      <c r="AL362" s="97" t="s">
        <v>79</v>
      </c>
      <c r="AM362" s="97" t="s">
        <v>141</v>
      </c>
      <c r="AN362" s="97" t="s">
        <v>142</v>
      </c>
      <c r="AO362" s="98" t="str">
        <f ca="1">VLOOKUP(AG362,'TACC Competition'!$Z:$AA,2,0)</f>
        <v>Cote d'Ivoire</v>
      </c>
      <c r="AP362" s="98" t="str">
        <f ca="1">VLOOKUP(AH362,'TACC Competition'!$Z:$AA,2,0)</f>
        <v>Egypt</v>
      </c>
      <c r="AQ362" s="98" t="str">
        <f ca="1">VLOOKUP(AI362,'TACC Competition'!$Z:$AA,2,0)</f>
        <v>Qatar</v>
      </c>
      <c r="AR362" s="98" t="str">
        <f ca="1">VLOOKUP(AJ362,'TACC Competition'!$Z:$AA,2,0)</f>
        <v>Turkiye</v>
      </c>
      <c r="AS362" s="98" t="str">
        <f ca="1">VLOOKUP(AK362,'TACC Competition'!$Z:$AA,2,0)</f>
        <v>Czechia</v>
      </c>
      <c r="AT362" s="98" t="str">
        <f ca="1">VLOOKUP(AL362,'TACC Competition'!$Z:$AA,2,0)</f>
        <v>Sweden</v>
      </c>
      <c r="AU362" s="98" t="str">
        <f ca="1">VLOOKUP(AM362,'TACC Competition'!$Z:$AA,2,0)</f>
        <v>Panama</v>
      </c>
      <c r="AV362" s="98" t="str">
        <f ca="1">VLOOKUP(AN362,'TACC Competition'!$Z:$AA,2,0)</f>
        <v>Uzbekistan</v>
      </c>
    </row>
    <row r="363" spans="14:48" x14ac:dyDescent="0.15">
      <c r="S363" s="43" t="str">
        <f t="shared" si="17"/>
        <v>ABDEFGJL</v>
      </c>
      <c r="T363" s="93">
        <v>361</v>
      </c>
      <c r="U363" s="96" t="s">
        <v>69</v>
      </c>
      <c r="V363" s="96" t="s">
        <v>70</v>
      </c>
      <c r="W363" s="96"/>
      <c r="X363" s="96" t="s">
        <v>64</v>
      </c>
      <c r="Y363" s="96" t="s">
        <v>72</v>
      </c>
      <c r="Z363" s="96" t="s">
        <v>73</v>
      </c>
      <c r="AA363" s="96" t="s">
        <v>106</v>
      </c>
      <c r="AB363" s="96"/>
      <c r="AC363" s="96"/>
      <c r="AD363" s="96" t="s">
        <v>135</v>
      </c>
      <c r="AE363" s="96"/>
      <c r="AF363" s="96" t="s">
        <v>65</v>
      </c>
      <c r="AG363" s="97" t="s">
        <v>78</v>
      </c>
      <c r="AH363" s="97" t="s">
        <v>140</v>
      </c>
      <c r="AI363" s="97" t="s">
        <v>76</v>
      </c>
      <c r="AJ363" s="97" t="s">
        <v>75</v>
      </c>
      <c r="AK363" s="97" t="s">
        <v>74</v>
      </c>
      <c r="AL363" s="97" t="s">
        <v>79</v>
      </c>
      <c r="AM363" s="97" t="s">
        <v>141</v>
      </c>
      <c r="AN363" s="97" t="s">
        <v>137</v>
      </c>
      <c r="AO363" s="98" t="str">
        <f ca="1">VLOOKUP(AG363,'TACC Competition'!$Z:$AA,2,0)</f>
        <v>Cote d'Ivoire</v>
      </c>
      <c r="AP363" s="98" t="str">
        <f ca="1">VLOOKUP(AH363,'TACC Competition'!$Z:$AA,2,0)</f>
        <v>Egypt</v>
      </c>
      <c r="AQ363" s="98" t="str">
        <f ca="1">VLOOKUP(AI363,'TACC Competition'!$Z:$AA,2,0)</f>
        <v>Qatar</v>
      </c>
      <c r="AR363" s="98" t="str">
        <f ca="1">VLOOKUP(AJ363,'TACC Competition'!$Z:$AA,2,0)</f>
        <v>Turkiye</v>
      </c>
      <c r="AS363" s="98" t="str">
        <f ca="1">VLOOKUP(AK363,'TACC Competition'!$Z:$AA,2,0)</f>
        <v>Czechia</v>
      </c>
      <c r="AT363" s="98" t="str">
        <f ca="1">VLOOKUP(AL363,'TACC Competition'!$Z:$AA,2,0)</f>
        <v>Sweden</v>
      </c>
      <c r="AU363" s="98" t="str">
        <f ca="1">VLOOKUP(AM363,'TACC Competition'!$Z:$AA,2,0)</f>
        <v>Panama</v>
      </c>
      <c r="AV363" s="98" t="str">
        <f ca="1">VLOOKUP(AN363,'TACC Competition'!$Z:$AA,2,0)</f>
        <v>Algeria</v>
      </c>
    </row>
    <row r="364" spans="14:48" x14ac:dyDescent="0.15">
      <c r="S364" s="43" t="str">
        <f t="shared" si="17"/>
        <v>ABDEFGJK</v>
      </c>
      <c r="T364" s="93">
        <v>362</v>
      </c>
      <c r="U364" s="96" t="s">
        <v>69</v>
      </c>
      <c r="V364" s="96" t="s">
        <v>70</v>
      </c>
      <c r="W364" s="96"/>
      <c r="X364" s="96" t="s">
        <v>64</v>
      </c>
      <c r="Y364" s="96" t="s">
        <v>72</v>
      </c>
      <c r="Z364" s="96" t="s">
        <v>73</v>
      </c>
      <c r="AA364" s="96" t="s">
        <v>106</v>
      </c>
      <c r="AB364" s="96"/>
      <c r="AC364" s="96"/>
      <c r="AD364" s="96" t="s">
        <v>135</v>
      </c>
      <c r="AE364" s="96" t="s">
        <v>136</v>
      </c>
      <c r="AF364" s="96"/>
      <c r="AG364" s="97" t="s">
        <v>78</v>
      </c>
      <c r="AH364" s="97" t="s">
        <v>140</v>
      </c>
      <c r="AI364" s="97" t="s">
        <v>76</v>
      </c>
      <c r="AJ364" s="97" t="s">
        <v>75</v>
      </c>
      <c r="AK364" s="97" t="s">
        <v>74</v>
      </c>
      <c r="AL364" s="97" t="s">
        <v>79</v>
      </c>
      <c r="AM364" s="97" t="s">
        <v>137</v>
      </c>
      <c r="AN364" s="97" t="s">
        <v>142</v>
      </c>
      <c r="AO364" s="98" t="str">
        <f ca="1">VLOOKUP(AG364,'TACC Competition'!$Z:$AA,2,0)</f>
        <v>Cote d'Ivoire</v>
      </c>
      <c r="AP364" s="98" t="str">
        <f ca="1">VLOOKUP(AH364,'TACC Competition'!$Z:$AA,2,0)</f>
        <v>Egypt</v>
      </c>
      <c r="AQ364" s="98" t="str">
        <f ca="1">VLOOKUP(AI364,'TACC Competition'!$Z:$AA,2,0)</f>
        <v>Qatar</v>
      </c>
      <c r="AR364" s="98" t="str">
        <f ca="1">VLOOKUP(AJ364,'TACC Competition'!$Z:$AA,2,0)</f>
        <v>Turkiye</v>
      </c>
      <c r="AS364" s="98" t="str">
        <f ca="1">VLOOKUP(AK364,'TACC Competition'!$Z:$AA,2,0)</f>
        <v>Czechia</v>
      </c>
      <c r="AT364" s="98" t="str">
        <f ca="1">VLOOKUP(AL364,'TACC Competition'!$Z:$AA,2,0)</f>
        <v>Sweden</v>
      </c>
      <c r="AU364" s="98" t="str">
        <f ca="1">VLOOKUP(AM364,'TACC Competition'!$Z:$AA,2,0)</f>
        <v>Algeria</v>
      </c>
      <c r="AV364" s="98" t="str">
        <f ca="1">VLOOKUP(AN364,'TACC Competition'!$Z:$AA,2,0)</f>
        <v>Uzbekistan</v>
      </c>
    </row>
    <row r="365" spans="14:48" x14ac:dyDescent="0.15">
      <c r="S365" s="43" t="str">
        <f t="shared" si="17"/>
        <v>ABDEFGIL</v>
      </c>
      <c r="T365" s="93">
        <v>363</v>
      </c>
      <c r="U365" s="96" t="s">
        <v>69</v>
      </c>
      <c r="V365" s="96" t="s">
        <v>70</v>
      </c>
      <c r="W365" s="96"/>
      <c r="X365" s="96" t="s">
        <v>64</v>
      </c>
      <c r="Y365" s="96" t="s">
        <v>72</v>
      </c>
      <c r="Z365" s="96" t="s">
        <v>73</v>
      </c>
      <c r="AA365" s="96" t="s">
        <v>106</v>
      </c>
      <c r="AB365" s="96"/>
      <c r="AC365" s="96" t="s">
        <v>134</v>
      </c>
      <c r="AD365" s="96"/>
      <c r="AE365" s="96"/>
      <c r="AF365" s="96" t="s">
        <v>65</v>
      </c>
      <c r="AG365" s="97" t="s">
        <v>78</v>
      </c>
      <c r="AH365" s="97" t="s">
        <v>140</v>
      </c>
      <c r="AI365" s="97" t="s">
        <v>76</v>
      </c>
      <c r="AJ365" s="97" t="s">
        <v>75</v>
      </c>
      <c r="AK365" s="97" t="s">
        <v>74</v>
      </c>
      <c r="AL365" s="97" t="s">
        <v>79</v>
      </c>
      <c r="AM365" s="97" t="s">
        <v>141</v>
      </c>
      <c r="AN365" s="97" t="s">
        <v>138</v>
      </c>
      <c r="AO365" s="98" t="str">
        <f ca="1">VLOOKUP(AG365,'TACC Competition'!$Z:$AA,2,0)</f>
        <v>Cote d'Ivoire</v>
      </c>
      <c r="AP365" s="98" t="str">
        <f ca="1">VLOOKUP(AH365,'TACC Competition'!$Z:$AA,2,0)</f>
        <v>Egypt</v>
      </c>
      <c r="AQ365" s="98" t="str">
        <f ca="1">VLOOKUP(AI365,'TACC Competition'!$Z:$AA,2,0)</f>
        <v>Qatar</v>
      </c>
      <c r="AR365" s="98" t="str">
        <f ca="1">VLOOKUP(AJ365,'TACC Competition'!$Z:$AA,2,0)</f>
        <v>Turkiye</v>
      </c>
      <c r="AS365" s="98" t="str">
        <f ca="1">VLOOKUP(AK365,'TACC Competition'!$Z:$AA,2,0)</f>
        <v>Czechia</v>
      </c>
      <c r="AT365" s="98" t="str">
        <f ca="1">VLOOKUP(AL365,'TACC Competition'!$Z:$AA,2,0)</f>
        <v>Sweden</v>
      </c>
      <c r="AU365" s="98" t="str">
        <f ca="1">VLOOKUP(AM365,'TACC Competition'!$Z:$AA,2,0)</f>
        <v>Panama</v>
      </c>
      <c r="AV365" s="98" t="str">
        <f ca="1">VLOOKUP(AN365,'TACC Competition'!$Z:$AA,2,0)</f>
        <v>Norway</v>
      </c>
    </row>
    <row r="366" spans="14:48" x14ac:dyDescent="0.15">
      <c r="S366" s="43" t="str">
        <f t="shared" si="17"/>
        <v>ABDEFGIK</v>
      </c>
      <c r="T366" s="93">
        <v>364</v>
      </c>
      <c r="U366" s="96" t="s">
        <v>69</v>
      </c>
      <c r="V366" s="96" t="s">
        <v>70</v>
      </c>
      <c r="W366" s="96"/>
      <c r="X366" s="96" t="s">
        <v>64</v>
      </c>
      <c r="Y366" s="96" t="s">
        <v>72</v>
      </c>
      <c r="Z366" s="96" t="s">
        <v>73</v>
      </c>
      <c r="AA366" s="96" t="s">
        <v>106</v>
      </c>
      <c r="AB366" s="96"/>
      <c r="AC366" s="96" t="s">
        <v>134</v>
      </c>
      <c r="AD366" s="96"/>
      <c r="AE366" s="96" t="s">
        <v>136</v>
      </c>
      <c r="AF366" s="96"/>
      <c r="AG366" s="97" t="s">
        <v>78</v>
      </c>
      <c r="AH366" s="97" t="s">
        <v>140</v>
      </c>
      <c r="AI366" s="97" t="s">
        <v>76</v>
      </c>
      <c r="AJ366" s="97" t="s">
        <v>75</v>
      </c>
      <c r="AK366" s="97" t="s">
        <v>74</v>
      </c>
      <c r="AL366" s="97" t="s">
        <v>79</v>
      </c>
      <c r="AM366" s="97" t="s">
        <v>138</v>
      </c>
      <c r="AN366" s="97" t="s">
        <v>142</v>
      </c>
      <c r="AO366" s="98" t="str">
        <f ca="1">VLOOKUP(AG366,'TACC Competition'!$Z:$AA,2,0)</f>
        <v>Cote d'Ivoire</v>
      </c>
      <c r="AP366" s="98" t="str">
        <f ca="1">VLOOKUP(AH366,'TACC Competition'!$Z:$AA,2,0)</f>
        <v>Egypt</v>
      </c>
      <c r="AQ366" s="98" t="str">
        <f ca="1">VLOOKUP(AI366,'TACC Competition'!$Z:$AA,2,0)</f>
        <v>Qatar</v>
      </c>
      <c r="AR366" s="98" t="str">
        <f ca="1">VLOOKUP(AJ366,'TACC Competition'!$Z:$AA,2,0)</f>
        <v>Turkiye</v>
      </c>
      <c r="AS366" s="98" t="str">
        <f ca="1">VLOOKUP(AK366,'TACC Competition'!$Z:$AA,2,0)</f>
        <v>Czechia</v>
      </c>
      <c r="AT366" s="98" t="str">
        <f ca="1">VLOOKUP(AL366,'TACC Competition'!$Z:$AA,2,0)</f>
        <v>Sweden</v>
      </c>
      <c r="AU366" s="98" t="str">
        <f ca="1">VLOOKUP(AM366,'TACC Competition'!$Z:$AA,2,0)</f>
        <v>Norway</v>
      </c>
      <c r="AV366" s="98" t="str">
        <f ca="1">VLOOKUP(AN366,'TACC Competition'!$Z:$AA,2,0)</f>
        <v>Uzbekistan</v>
      </c>
    </row>
    <row r="367" spans="14:48" x14ac:dyDescent="0.15">
      <c r="S367" s="43" t="str">
        <f t="shared" si="17"/>
        <v>ABDEFGIJ</v>
      </c>
      <c r="T367" s="93">
        <v>365</v>
      </c>
      <c r="U367" s="96" t="s">
        <v>69</v>
      </c>
      <c r="V367" s="96" t="s">
        <v>70</v>
      </c>
      <c r="W367" s="96"/>
      <c r="X367" s="96" t="s">
        <v>64</v>
      </c>
      <c r="Y367" s="96" t="s">
        <v>72</v>
      </c>
      <c r="Z367" s="96" t="s">
        <v>73</v>
      </c>
      <c r="AA367" s="96" t="s">
        <v>106</v>
      </c>
      <c r="AB367" s="96"/>
      <c r="AC367" s="96" t="s">
        <v>134</v>
      </c>
      <c r="AD367" s="96" t="s">
        <v>135</v>
      </c>
      <c r="AE367" s="96"/>
      <c r="AF367" s="96"/>
      <c r="AG367" s="97" t="s">
        <v>78</v>
      </c>
      <c r="AH367" s="97" t="s">
        <v>140</v>
      </c>
      <c r="AI367" s="97" t="s">
        <v>76</v>
      </c>
      <c r="AJ367" s="97" t="s">
        <v>75</v>
      </c>
      <c r="AK367" s="97" t="s">
        <v>74</v>
      </c>
      <c r="AL367" s="97" t="s">
        <v>79</v>
      </c>
      <c r="AM367" s="97" t="s">
        <v>138</v>
      </c>
      <c r="AN367" s="97" t="s">
        <v>137</v>
      </c>
      <c r="AO367" s="98" t="str">
        <f ca="1">VLOOKUP(AG367,'TACC Competition'!$Z:$AA,2,0)</f>
        <v>Cote d'Ivoire</v>
      </c>
      <c r="AP367" s="98" t="str">
        <f ca="1">VLOOKUP(AH367,'TACC Competition'!$Z:$AA,2,0)</f>
        <v>Egypt</v>
      </c>
      <c r="AQ367" s="98" t="str">
        <f ca="1">VLOOKUP(AI367,'TACC Competition'!$Z:$AA,2,0)</f>
        <v>Qatar</v>
      </c>
      <c r="AR367" s="98" t="str">
        <f ca="1">VLOOKUP(AJ367,'TACC Competition'!$Z:$AA,2,0)</f>
        <v>Turkiye</v>
      </c>
      <c r="AS367" s="98" t="str">
        <f ca="1">VLOOKUP(AK367,'TACC Competition'!$Z:$AA,2,0)</f>
        <v>Czechia</v>
      </c>
      <c r="AT367" s="98" t="str">
        <f ca="1">VLOOKUP(AL367,'TACC Competition'!$Z:$AA,2,0)</f>
        <v>Sweden</v>
      </c>
      <c r="AU367" s="98" t="str">
        <f ca="1">VLOOKUP(AM367,'TACC Competition'!$Z:$AA,2,0)</f>
        <v>Norway</v>
      </c>
      <c r="AV367" s="98" t="str">
        <f ca="1">VLOOKUP(AN367,'TACC Competition'!$Z:$AA,2,0)</f>
        <v>Algeria</v>
      </c>
    </row>
    <row r="368" spans="14:48" x14ac:dyDescent="0.15">
      <c r="S368" s="43" t="str">
        <f t="shared" si="17"/>
        <v>ABDEFGHL</v>
      </c>
      <c r="T368" s="93">
        <v>366</v>
      </c>
      <c r="U368" s="96" t="s">
        <v>69</v>
      </c>
      <c r="V368" s="96" t="s">
        <v>70</v>
      </c>
      <c r="W368" s="96"/>
      <c r="X368" s="96" t="s">
        <v>64</v>
      </c>
      <c r="Y368" s="96" t="s">
        <v>72</v>
      </c>
      <c r="Z368" s="96" t="s">
        <v>73</v>
      </c>
      <c r="AA368" s="96" t="s">
        <v>106</v>
      </c>
      <c r="AB368" s="96" t="s">
        <v>133</v>
      </c>
      <c r="AC368" s="96"/>
      <c r="AD368" s="96"/>
      <c r="AE368" s="96"/>
      <c r="AF368" s="96" t="s">
        <v>65</v>
      </c>
      <c r="AG368" s="97" t="s">
        <v>139</v>
      </c>
      <c r="AH368" s="97" t="s">
        <v>140</v>
      </c>
      <c r="AI368" s="97" t="s">
        <v>76</v>
      </c>
      <c r="AJ368" s="97" t="s">
        <v>75</v>
      </c>
      <c r="AK368" s="97" t="s">
        <v>74</v>
      </c>
      <c r="AL368" s="97" t="s">
        <v>79</v>
      </c>
      <c r="AM368" s="97" t="s">
        <v>141</v>
      </c>
      <c r="AN368" s="97" t="s">
        <v>78</v>
      </c>
      <c r="AO368" s="98" t="str">
        <f ca="1">VLOOKUP(AG368,'TACC Competition'!$Z:$AA,2,0)</f>
        <v>Saudi Arabia</v>
      </c>
      <c r="AP368" s="98" t="str">
        <f ca="1">VLOOKUP(AH368,'TACC Competition'!$Z:$AA,2,0)</f>
        <v>Egypt</v>
      </c>
      <c r="AQ368" s="98" t="str">
        <f ca="1">VLOOKUP(AI368,'TACC Competition'!$Z:$AA,2,0)</f>
        <v>Qatar</v>
      </c>
      <c r="AR368" s="98" t="str">
        <f ca="1">VLOOKUP(AJ368,'TACC Competition'!$Z:$AA,2,0)</f>
        <v>Turkiye</v>
      </c>
      <c r="AS368" s="98" t="str">
        <f ca="1">VLOOKUP(AK368,'TACC Competition'!$Z:$AA,2,0)</f>
        <v>Czechia</v>
      </c>
      <c r="AT368" s="98" t="str">
        <f ca="1">VLOOKUP(AL368,'TACC Competition'!$Z:$AA,2,0)</f>
        <v>Sweden</v>
      </c>
      <c r="AU368" s="98" t="str">
        <f ca="1">VLOOKUP(AM368,'TACC Competition'!$Z:$AA,2,0)</f>
        <v>Panama</v>
      </c>
      <c r="AV368" s="98" t="str">
        <f ca="1">VLOOKUP(AN368,'TACC Competition'!$Z:$AA,2,0)</f>
        <v>Cote d'Ivoire</v>
      </c>
    </row>
    <row r="369" spans="19:48" x14ac:dyDescent="0.15">
      <c r="S369" s="43" t="str">
        <f t="shared" si="17"/>
        <v>ABDEFGHK</v>
      </c>
      <c r="T369" s="93">
        <v>367</v>
      </c>
      <c r="U369" s="96" t="s">
        <v>69</v>
      </c>
      <c r="V369" s="96" t="s">
        <v>70</v>
      </c>
      <c r="W369" s="96"/>
      <c r="X369" s="96" t="s">
        <v>64</v>
      </c>
      <c r="Y369" s="96" t="s">
        <v>72</v>
      </c>
      <c r="Z369" s="96" t="s">
        <v>73</v>
      </c>
      <c r="AA369" s="96" t="s">
        <v>106</v>
      </c>
      <c r="AB369" s="96" t="s">
        <v>133</v>
      </c>
      <c r="AC369" s="96"/>
      <c r="AD369" s="96"/>
      <c r="AE369" s="96" t="s">
        <v>136</v>
      </c>
      <c r="AF369" s="96"/>
      <c r="AG369" s="97" t="s">
        <v>139</v>
      </c>
      <c r="AH369" s="97" t="s">
        <v>140</v>
      </c>
      <c r="AI369" s="97" t="s">
        <v>76</v>
      </c>
      <c r="AJ369" s="97" t="s">
        <v>75</v>
      </c>
      <c r="AK369" s="97" t="s">
        <v>74</v>
      </c>
      <c r="AL369" s="97" t="s">
        <v>79</v>
      </c>
      <c r="AM369" s="97" t="s">
        <v>78</v>
      </c>
      <c r="AN369" s="97" t="s">
        <v>142</v>
      </c>
      <c r="AO369" s="98" t="str">
        <f ca="1">VLOOKUP(AG369,'TACC Competition'!$Z:$AA,2,0)</f>
        <v>Saudi Arabia</v>
      </c>
      <c r="AP369" s="98" t="str">
        <f ca="1">VLOOKUP(AH369,'TACC Competition'!$Z:$AA,2,0)</f>
        <v>Egypt</v>
      </c>
      <c r="AQ369" s="98" t="str">
        <f ca="1">VLOOKUP(AI369,'TACC Competition'!$Z:$AA,2,0)</f>
        <v>Qatar</v>
      </c>
      <c r="AR369" s="98" t="str">
        <f ca="1">VLOOKUP(AJ369,'TACC Competition'!$Z:$AA,2,0)</f>
        <v>Turkiye</v>
      </c>
      <c r="AS369" s="98" t="str">
        <f ca="1">VLOOKUP(AK369,'TACC Competition'!$Z:$AA,2,0)</f>
        <v>Czechia</v>
      </c>
      <c r="AT369" s="98" t="str">
        <f ca="1">VLOOKUP(AL369,'TACC Competition'!$Z:$AA,2,0)</f>
        <v>Sweden</v>
      </c>
      <c r="AU369" s="98" t="str">
        <f ca="1">VLOOKUP(AM369,'TACC Competition'!$Z:$AA,2,0)</f>
        <v>Cote d'Ivoire</v>
      </c>
      <c r="AV369" s="98" t="str">
        <f ca="1">VLOOKUP(AN369,'TACC Competition'!$Z:$AA,2,0)</f>
        <v>Uzbekistan</v>
      </c>
    </row>
    <row r="370" spans="19:48" x14ac:dyDescent="0.15">
      <c r="S370" s="43" t="str">
        <f t="shared" si="17"/>
        <v>ABDEFGHJ</v>
      </c>
      <c r="T370" s="93">
        <v>368</v>
      </c>
      <c r="U370" s="96" t="s">
        <v>69</v>
      </c>
      <c r="V370" s="96" t="s">
        <v>70</v>
      </c>
      <c r="W370" s="96"/>
      <c r="X370" s="96" t="s">
        <v>64</v>
      </c>
      <c r="Y370" s="96" t="s">
        <v>72</v>
      </c>
      <c r="Z370" s="96" t="s">
        <v>73</v>
      </c>
      <c r="AA370" s="96" t="s">
        <v>106</v>
      </c>
      <c r="AB370" s="96" t="s">
        <v>133</v>
      </c>
      <c r="AC370" s="96"/>
      <c r="AD370" s="96" t="s">
        <v>135</v>
      </c>
      <c r="AE370" s="96"/>
      <c r="AF370" s="96"/>
      <c r="AG370" s="97" t="s">
        <v>139</v>
      </c>
      <c r="AH370" s="97" t="s">
        <v>140</v>
      </c>
      <c r="AI370" s="97" t="s">
        <v>76</v>
      </c>
      <c r="AJ370" s="97" t="s">
        <v>75</v>
      </c>
      <c r="AK370" s="97" t="s">
        <v>74</v>
      </c>
      <c r="AL370" s="97" t="s">
        <v>79</v>
      </c>
      <c r="AM370" s="97" t="s">
        <v>78</v>
      </c>
      <c r="AN370" s="97" t="s">
        <v>137</v>
      </c>
      <c r="AO370" s="98" t="str">
        <f ca="1">VLOOKUP(AG370,'TACC Competition'!$Z:$AA,2,0)</f>
        <v>Saudi Arabia</v>
      </c>
      <c r="AP370" s="98" t="str">
        <f ca="1">VLOOKUP(AH370,'TACC Competition'!$Z:$AA,2,0)</f>
        <v>Egypt</v>
      </c>
      <c r="AQ370" s="98" t="str">
        <f ca="1">VLOOKUP(AI370,'TACC Competition'!$Z:$AA,2,0)</f>
        <v>Qatar</v>
      </c>
      <c r="AR370" s="98" t="str">
        <f ca="1">VLOOKUP(AJ370,'TACC Competition'!$Z:$AA,2,0)</f>
        <v>Turkiye</v>
      </c>
      <c r="AS370" s="98" t="str">
        <f ca="1">VLOOKUP(AK370,'TACC Competition'!$Z:$AA,2,0)</f>
        <v>Czechia</v>
      </c>
      <c r="AT370" s="98" t="str">
        <f ca="1">VLOOKUP(AL370,'TACC Competition'!$Z:$AA,2,0)</f>
        <v>Sweden</v>
      </c>
      <c r="AU370" s="98" t="str">
        <f ca="1">VLOOKUP(AM370,'TACC Competition'!$Z:$AA,2,0)</f>
        <v>Cote d'Ivoire</v>
      </c>
      <c r="AV370" s="98" t="str">
        <f ca="1">VLOOKUP(AN370,'TACC Competition'!$Z:$AA,2,0)</f>
        <v>Algeria</v>
      </c>
    </row>
    <row r="371" spans="19:48" x14ac:dyDescent="0.15">
      <c r="S371" s="43" t="str">
        <f t="shared" si="17"/>
        <v>ABDEFGHI</v>
      </c>
      <c r="T371" s="93">
        <v>369</v>
      </c>
      <c r="U371" s="96" t="s">
        <v>69</v>
      </c>
      <c r="V371" s="96" t="s">
        <v>70</v>
      </c>
      <c r="W371" s="96"/>
      <c r="X371" s="96" t="s">
        <v>64</v>
      </c>
      <c r="Y371" s="96" t="s">
        <v>72</v>
      </c>
      <c r="Z371" s="96" t="s">
        <v>73</v>
      </c>
      <c r="AA371" s="96" t="s">
        <v>106</v>
      </c>
      <c r="AB371" s="96" t="s">
        <v>133</v>
      </c>
      <c r="AC371" s="96" t="s">
        <v>134</v>
      </c>
      <c r="AD371" s="96"/>
      <c r="AE371" s="96"/>
      <c r="AF371" s="96"/>
      <c r="AG371" s="97" t="s">
        <v>139</v>
      </c>
      <c r="AH371" s="97" t="s">
        <v>140</v>
      </c>
      <c r="AI371" s="97" t="s">
        <v>76</v>
      </c>
      <c r="AJ371" s="97" t="s">
        <v>75</v>
      </c>
      <c r="AK371" s="97" t="s">
        <v>74</v>
      </c>
      <c r="AL371" s="97" t="s">
        <v>79</v>
      </c>
      <c r="AM371" s="97" t="s">
        <v>78</v>
      </c>
      <c r="AN371" s="97" t="s">
        <v>138</v>
      </c>
      <c r="AO371" s="98" t="str">
        <f ca="1">VLOOKUP(AG371,'TACC Competition'!$Z:$AA,2,0)</f>
        <v>Saudi Arabia</v>
      </c>
      <c r="AP371" s="98" t="str">
        <f ca="1">VLOOKUP(AH371,'TACC Competition'!$Z:$AA,2,0)</f>
        <v>Egypt</v>
      </c>
      <c r="AQ371" s="98" t="str">
        <f ca="1">VLOOKUP(AI371,'TACC Competition'!$Z:$AA,2,0)</f>
        <v>Qatar</v>
      </c>
      <c r="AR371" s="98" t="str">
        <f ca="1">VLOOKUP(AJ371,'TACC Competition'!$Z:$AA,2,0)</f>
        <v>Turkiye</v>
      </c>
      <c r="AS371" s="98" t="str">
        <f ca="1">VLOOKUP(AK371,'TACC Competition'!$Z:$AA,2,0)</f>
        <v>Czechia</v>
      </c>
      <c r="AT371" s="98" t="str">
        <f ca="1">VLOOKUP(AL371,'TACC Competition'!$Z:$AA,2,0)</f>
        <v>Sweden</v>
      </c>
      <c r="AU371" s="98" t="str">
        <f ca="1">VLOOKUP(AM371,'TACC Competition'!$Z:$AA,2,0)</f>
        <v>Cote d'Ivoire</v>
      </c>
      <c r="AV371" s="98" t="str">
        <f ca="1">VLOOKUP(AN371,'TACC Competition'!$Z:$AA,2,0)</f>
        <v>Norway</v>
      </c>
    </row>
    <row r="372" spans="19:48" x14ac:dyDescent="0.15">
      <c r="S372" s="43" t="str">
        <f t="shared" si="17"/>
        <v>ABCHIJKL</v>
      </c>
      <c r="T372" s="93">
        <v>370</v>
      </c>
      <c r="U372" s="96" t="s">
        <v>69</v>
      </c>
      <c r="V372" s="96" t="s">
        <v>70</v>
      </c>
      <c r="W372" s="96" t="s">
        <v>71</v>
      </c>
      <c r="X372" s="96"/>
      <c r="Y372" s="96"/>
      <c r="Z372" s="96"/>
      <c r="AA372" s="96"/>
      <c r="AB372" s="96" t="s">
        <v>133</v>
      </c>
      <c r="AC372" s="96" t="s">
        <v>134</v>
      </c>
      <c r="AD372" s="96" t="s">
        <v>135</v>
      </c>
      <c r="AE372" s="96" t="s">
        <v>136</v>
      </c>
      <c r="AF372" s="96" t="s">
        <v>65</v>
      </c>
      <c r="AG372" s="97" t="s">
        <v>138</v>
      </c>
      <c r="AH372" s="97" t="s">
        <v>137</v>
      </c>
      <c r="AI372" s="97" t="s">
        <v>76</v>
      </c>
      <c r="AJ372" s="97" t="s">
        <v>77</v>
      </c>
      <c r="AK372" s="97" t="s">
        <v>74</v>
      </c>
      <c r="AL372" s="97" t="s">
        <v>139</v>
      </c>
      <c r="AM372" s="97" t="s">
        <v>141</v>
      </c>
      <c r="AN372" s="97" t="s">
        <v>142</v>
      </c>
      <c r="AO372" s="98" t="str">
        <f ca="1">VLOOKUP(AG372,'TACC Competition'!$Z:$AA,2,0)</f>
        <v>Norway</v>
      </c>
      <c r="AP372" s="98" t="str">
        <f ca="1">VLOOKUP(AH372,'TACC Competition'!$Z:$AA,2,0)</f>
        <v>Algeria</v>
      </c>
      <c r="AQ372" s="98" t="str">
        <f ca="1">VLOOKUP(AI372,'TACC Competition'!$Z:$AA,2,0)</f>
        <v>Qatar</v>
      </c>
      <c r="AR372" s="98" t="str">
        <f ca="1">VLOOKUP(AJ372,'TACC Competition'!$Z:$AA,2,0)</f>
        <v>Scotland</v>
      </c>
      <c r="AS372" s="98" t="str">
        <f ca="1">VLOOKUP(AK372,'TACC Competition'!$Z:$AA,2,0)</f>
        <v>Czechia</v>
      </c>
      <c r="AT372" s="98" t="str">
        <f ca="1">VLOOKUP(AL372,'TACC Competition'!$Z:$AA,2,0)</f>
        <v>Saudi Arabia</v>
      </c>
      <c r="AU372" s="98" t="str">
        <f ca="1">VLOOKUP(AM372,'TACC Competition'!$Z:$AA,2,0)</f>
        <v>Panama</v>
      </c>
      <c r="AV372" s="98" t="str">
        <f ca="1">VLOOKUP(AN372,'TACC Competition'!$Z:$AA,2,0)</f>
        <v>Uzbekistan</v>
      </c>
    </row>
    <row r="373" spans="19:48" x14ac:dyDescent="0.15">
      <c r="S373" s="43" t="str">
        <f t="shared" si="17"/>
        <v>ABCGIJKL</v>
      </c>
      <c r="T373" s="93">
        <v>371</v>
      </c>
      <c r="U373" s="96" t="s">
        <v>69</v>
      </c>
      <c r="V373" s="96" t="s">
        <v>70</v>
      </c>
      <c r="W373" s="96" t="s">
        <v>71</v>
      </c>
      <c r="X373" s="96"/>
      <c r="Y373" s="96"/>
      <c r="Z373" s="96"/>
      <c r="AA373" s="96" t="s">
        <v>106</v>
      </c>
      <c r="AB373" s="96"/>
      <c r="AC373" s="96" t="s">
        <v>134</v>
      </c>
      <c r="AD373" s="96" t="s">
        <v>135</v>
      </c>
      <c r="AE373" s="96" t="s">
        <v>136</v>
      </c>
      <c r="AF373" s="96" t="s">
        <v>65</v>
      </c>
      <c r="AG373" s="97" t="s">
        <v>138</v>
      </c>
      <c r="AH373" s="97" t="s">
        <v>137</v>
      </c>
      <c r="AI373" s="97" t="s">
        <v>76</v>
      </c>
      <c r="AJ373" s="97" t="s">
        <v>77</v>
      </c>
      <c r="AK373" s="97" t="s">
        <v>74</v>
      </c>
      <c r="AL373" s="97" t="s">
        <v>140</v>
      </c>
      <c r="AM373" s="97" t="s">
        <v>141</v>
      </c>
      <c r="AN373" s="97" t="s">
        <v>142</v>
      </c>
      <c r="AO373" s="98" t="str">
        <f ca="1">VLOOKUP(AG373,'TACC Competition'!$Z:$AA,2,0)</f>
        <v>Norway</v>
      </c>
      <c r="AP373" s="98" t="str">
        <f ca="1">VLOOKUP(AH373,'TACC Competition'!$Z:$AA,2,0)</f>
        <v>Algeria</v>
      </c>
      <c r="AQ373" s="98" t="str">
        <f ca="1">VLOOKUP(AI373,'TACC Competition'!$Z:$AA,2,0)</f>
        <v>Qatar</v>
      </c>
      <c r="AR373" s="98" t="str">
        <f ca="1">VLOOKUP(AJ373,'TACC Competition'!$Z:$AA,2,0)</f>
        <v>Scotland</v>
      </c>
      <c r="AS373" s="98" t="str">
        <f ca="1">VLOOKUP(AK373,'TACC Competition'!$Z:$AA,2,0)</f>
        <v>Czechia</v>
      </c>
      <c r="AT373" s="98" t="str">
        <f ca="1">VLOOKUP(AL373,'TACC Competition'!$Z:$AA,2,0)</f>
        <v>Egypt</v>
      </c>
      <c r="AU373" s="98" t="str">
        <f ca="1">VLOOKUP(AM373,'TACC Competition'!$Z:$AA,2,0)</f>
        <v>Panama</v>
      </c>
      <c r="AV373" s="98" t="str">
        <f ca="1">VLOOKUP(AN373,'TACC Competition'!$Z:$AA,2,0)</f>
        <v>Uzbekistan</v>
      </c>
    </row>
    <row r="374" spans="19:48" x14ac:dyDescent="0.15">
      <c r="S374" s="43" t="str">
        <f t="shared" si="17"/>
        <v>ABCGHJKL</v>
      </c>
      <c r="T374" s="93">
        <v>372</v>
      </c>
      <c r="U374" s="96" t="s">
        <v>69</v>
      </c>
      <c r="V374" s="96" t="s">
        <v>70</v>
      </c>
      <c r="W374" s="96" t="s">
        <v>71</v>
      </c>
      <c r="X374" s="96"/>
      <c r="Y374" s="96"/>
      <c r="Z374" s="96"/>
      <c r="AA374" s="96" t="s">
        <v>106</v>
      </c>
      <c r="AB374" s="96" t="s">
        <v>133</v>
      </c>
      <c r="AC374" s="96"/>
      <c r="AD374" s="96" t="s">
        <v>135</v>
      </c>
      <c r="AE374" s="96" t="s">
        <v>136</v>
      </c>
      <c r="AF374" s="96" t="s">
        <v>65</v>
      </c>
      <c r="AG374" s="97" t="s">
        <v>139</v>
      </c>
      <c r="AH374" s="97" t="s">
        <v>137</v>
      </c>
      <c r="AI374" s="97" t="s">
        <v>76</v>
      </c>
      <c r="AJ374" s="97" t="s">
        <v>77</v>
      </c>
      <c r="AK374" s="97" t="s">
        <v>74</v>
      </c>
      <c r="AL374" s="97" t="s">
        <v>140</v>
      </c>
      <c r="AM374" s="97" t="s">
        <v>141</v>
      </c>
      <c r="AN374" s="97" t="s">
        <v>142</v>
      </c>
      <c r="AO374" s="98" t="str">
        <f ca="1">VLOOKUP(AG374,'TACC Competition'!$Z:$AA,2,0)</f>
        <v>Saudi Arabia</v>
      </c>
      <c r="AP374" s="98" t="str">
        <f ca="1">VLOOKUP(AH374,'TACC Competition'!$Z:$AA,2,0)</f>
        <v>Algeria</v>
      </c>
      <c r="AQ374" s="98" t="str">
        <f ca="1">VLOOKUP(AI374,'TACC Competition'!$Z:$AA,2,0)</f>
        <v>Qatar</v>
      </c>
      <c r="AR374" s="98" t="str">
        <f ca="1">VLOOKUP(AJ374,'TACC Competition'!$Z:$AA,2,0)</f>
        <v>Scotland</v>
      </c>
      <c r="AS374" s="98" t="str">
        <f ca="1">VLOOKUP(AK374,'TACC Competition'!$Z:$AA,2,0)</f>
        <v>Czechia</v>
      </c>
      <c r="AT374" s="98" t="str">
        <f ca="1">VLOOKUP(AL374,'TACC Competition'!$Z:$AA,2,0)</f>
        <v>Egypt</v>
      </c>
      <c r="AU374" s="98" t="str">
        <f ca="1">VLOOKUP(AM374,'TACC Competition'!$Z:$AA,2,0)</f>
        <v>Panama</v>
      </c>
      <c r="AV374" s="98" t="str">
        <f ca="1">VLOOKUP(AN374,'TACC Competition'!$Z:$AA,2,0)</f>
        <v>Uzbekistan</v>
      </c>
    </row>
    <row r="375" spans="19:48" x14ac:dyDescent="0.15">
      <c r="S375" s="43" t="str">
        <f t="shared" si="17"/>
        <v>ABCGHIKL</v>
      </c>
      <c r="T375" s="93">
        <v>373</v>
      </c>
      <c r="U375" s="96" t="s">
        <v>69</v>
      </c>
      <c r="V375" s="96" t="s">
        <v>70</v>
      </c>
      <c r="W375" s="96" t="s">
        <v>71</v>
      </c>
      <c r="X375" s="96"/>
      <c r="Y375" s="96"/>
      <c r="Z375" s="96"/>
      <c r="AA375" s="96" t="s">
        <v>106</v>
      </c>
      <c r="AB375" s="96" t="s">
        <v>133</v>
      </c>
      <c r="AC375" s="96" t="s">
        <v>134</v>
      </c>
      <c r="AD375" s="96"/>
      <c r="AE375" s="96" t="s">
        <v>136</v>
      </c>
      <c r="AF375" s="96" t="s">
        <v>65</v>
      </c>
      <c r="AG375" s="97" t="s">
        <v>138</v>
      </c>
      <c r="AH375" s="97" t="s">
        <v>140</v>
      </c>
      <c r="AI375" s="97" t="s">
        <v>76</v>
      </c>
      <c r="AJ375" s="97" t="s">
        <v>77</v>
      </c>
      <c r="AK375" s="97" t="s">
        <v>74</v>
      </c>
      <c r="AL375" s="97" t="s">
        <v>139</v>
      </c>
      <c r="AM375" s="97" t="s">
        <v>141</v>
      </c>
      <c r="AN375" s="97" t="s">
        <v>142</v>
      </c>
      <c r="AO375" s="98" t="str">
        <f ca="1">VLOOKUP(AG375,'TACC Competition'!$Z:$AA,2,0)</f>
        <v>Norway</v>
      </c>
      <c r="AP375" s="98" t="str">
        <f ca="1">VLOOKUP(AH375,'TACC Competition'!$Z:$AA,2,0)</f>
        <v>Egypt</v>
      </c>
      <c r="AQ375" s="98" t="str">
        <f ca="1">VLOOKUP(AI375,'TACC Competition'!$Z:$AA,2,0)</f>
        <v>Qatar</v>
      </c>
      <c r="AR375" s="98" t="str">
        <f ca="1">VLOOKUP(AJ375,'TACC Competition'!$Z:$AA,2,0)</f>
        <v>Scotland</v>
      </c>
      <c r="AS375" s="98" t="str">
        <f ca="1">VLOOKUP(AK375,'TACC Competition'!$Z:$AA,2,0)</f>
        <v>Czechia</v>
      </c>
      <c r="AT375" s="98" t="str">
        <f ca="1">VLOOKUP(AL375,'TACC Competition'!$Z:$AA,2,0)</f>
        <v>Saudi Arabia</v>
      </c>
      <c r="AU375" s="98" t="str">
        <f ca="1">VLOOKUP(AM375,'TACC Competition'!$Z:$AA,2,0)</f>
        <v>Panama</v>
      </c>
      <c r="AV375" s="98" t="str">
        <f ca="1">VLOOKUP(AN375,'TACC Competition'!$Z:$AA,2,0)</f>
        <v>Uzbekistan</v>
      </c>
    </row>
    <row r="376" spans="19:48" x14ac:dyDescent="0.15">
      <c r="S376" s="43" t="str">
        <f t="shared" si="17"/>
        <v>ABCGHIJL</v>
      </c>
      <c r="T376" s="93">
        <v>374</v>
      </c>
      <c r="U376" s="96" t="s">
        <v>69</v>
      </c>
      <c r="V376" s="96" t="s">
        <v>70</v>
      </c>
      <c r="W376" s="96" t="s">
        <v>71</v>
      </c>
      <c r="X376" s="96"/>
      <c r="Y376" s="96"/>
      <c r="Z376" s="96"/>
      <c r="AA376" s="96" t="s">
        <v>106</v>
      </c>
      <c r="AB376" s="96" t="s">
        <v>133</v>
      </c>
      <c r="AC376" s="96" t="s">
        <v>134</v>
      </c>
      <c r="AD376" s="96" t="s">
        <v>135</v>
      </c>
      <c r="AE376" s="96"/>
      <c r="AF376" s="96" t="s">
        <v>65</v>
      </c>
      <c r="AG376" s="97" t="s">
        <v>139</v>
      </c>
      <c r="AH376" s="97" t="s">
        <v>137</v>
      </c>
      <c r="AI376" s="97" t="s">
        <v>76</v>
      </c>
      <c r="AJ376" s="97" t="s">
        <v>77</v>
      </c>
      <c r="AK376" s="97" t="s">
        <v>74</v>
      </c>
      <c r="AL376" s="97" t="s">
        <v>140</v>
      </c>
      <c r="AM376" s="97" t="s">
        <v>141</v>
      </c>
      <c r="AN376" s="97" t="s">
        <v>138</v>
      </c>
      <c r="AO376" s="98" t="str">
        <f ca="1">VLOOKUP(AG376,'TACC Competition'!$Z:$AA,2,0)</f>
        <v>Saudi Arabia</v>
      </c>
      <c r="AP376" s="98" t="str">
        <f ca="1">VLOOKUP(AH376,'TACC Competition'!$Z:$AA,2,0)</f>
        <v>Algeria</v>
      </c>
      <c r="AQ376" s="98" t="str">
        <f ca="1">VLOOKUP(AI376,'TACC Competition'!$Z:$AA,2,0)</f>
        <v>Qatar</v>
      </c>
      <c r="AR376" s="98" t="str">
        <f ca="1">VLOOKUP(AJ376,'TACC Competition'!$Z:$AA,2,0)</f>
        <v>Scotland</v>
      </c>
      <c r="AS376" s="98" t="str">
        <f ca="1">VLOOKUP(AK376,'TACC Competition'!$Z:$AA,2,0)</f>
        <v>Czechia</v>
      </c>
      <c r="AT376" s="98" t="str">
        <f ca="1">VLOOKUP(AL376,'TACC Competition'!$Z:$AA,2,0)</f>
        <v>Egypt</v>
      </c>
      <c r="AU376" s="98" t="str">
        <f ca="1">VLOOKUP(AM376,'TACC Competition'!$Z:$AA,2,0)</f>
        <v>Panama</v>
      </c>
      <c r="AV376" s="98" t="str">
        <f ca="1">VLOOKUP(AN376,'TACC Competition'!$Z:$AA,2,0)</f>
        <v>Norway</v>
      </c>
    </row>
    <row r="377" spans="19:48" x14ac:dyDescent="0.15">
      <c r="S377" s="43" t="str">
        <f t="shared" si="17"/>
        <v>ABCGHIJK</v>
      </c>
      <c r="T377" s="93">
        <v>375</v>
      </c>
      <c r="U377" s="96" t="s">
        <v>69</v>
      </c>
      <c r="V377" s="96" t="s">
        <v>70</v>
      </c>
      <c r="W377" s="96" t="s">
        <v>71</v>
      </c>
      <c r="X377" s="96"/>
      <c r="Y377" s="96"/>
      <c r="Z377" s="96"/>
      <c r="AA377" s="96" t="s">
        <v>106</v>
      </c>
      <c r="AB377" s="96" t="s">
        <v>133</v>
      </c>
      <c r="AC377" s="96" t="s">
        <v>134</v>
      </c>
      <c r="AD377" s="96" t="s">
        <v>135</v>
      </c>
      <c r="AE377" s="96" t="s">
        <v>136</v>
      </c>
      <c r="AF377" s="96"/>
      <c r="AG377" s="97" t="s">
        <v>139</v>
      </c>
      <c r="AH377" s="97" t="s">
        <v>137</v>
      </c>
      <c r="AI377" s="97" t="s">
        <v>76</v>
      </c>
      <c r="AJ377" s="97" t="s">
        <v>77</v>
      </c>
      <c r="AK377" s="97" t="s">
        <v>74</v>
      </c>
      <c r="AL377" s="97" t="s">
        <v>140</v>
      </c>
      <c r="AM377" s="97" t="s">
        <v>138</v>
      </c>
      <c r="AN377" s="97" t="s">
        <v>142</v>
      </c>
      <c r="AO377" s="98" t="str">
        <f ca="1">VLOOKUP(AG377,'TACC Competition'!$Z:$AA,2,0)</f>
        <v>Saudi Arabia</v>
      </c>
      <c r="AP377" s="98" t="str">
        <f ca="1">VLOOKUP(AH377,'TACC Competition'!$Z:$AA,2,0)</f>
        <v>Algeria</v>
      </c>
      <c r="AQ377" s="98" t="str">
        <f ca="1">VLOOKUP(AI377,'TACC Competition'!$Z:$AA,2,0)</f>
        <v>Qatar</v>
      </c>
      <c r="AR377" s="98" t="str">
        <f ca="1">VLOOKUP(AJ377,'TACC Competition'!$Z:$AA,2,0)</f>
        <v>Scotland</v>
      </c>
      <c r="AS377" s="98" t="str">
        <f ca="1">VLOOKUP(AK377,'TACC Competition'!$Z:$AA,2,0)</f>
        <v>Czechia</v>
      </c>
      <c r="AT377" s="98" t="str">
        <f ca="1">VLOOKUP(AL377,'TACC Competition'!$Z:$AA,2,0)</f>
        <v>Egypt</v>
      </c>
      <c r="AU377" s="98" t="str">
        <f ca="1">VLOOKUP(AM377,'TACC Competition'!$Z:$AA,2,0)</f>
        <v>Norway</v>
      </c>
      <c r="AV377" s="98" t="str">
        <f ca="1">VLOOKUP(AN377,'TACC Competition'!$Z:$AA,2,0)</f>
        <v>Uzbekistan</v>
      </c>
    </row>
    <row r="378" spans="19:48" x14ac:dyDescent="0.15">
      <c r="S378" s="43" t="str">
        <f t="shared" si="17"/>
        <v>ABCFIJKL</v>
      </c>
      <c r="T378" s="93">
        <v>376</v>
      </c>
      <c r="U378" s="96" t="s">
        <v>69</v>
      </c>
      <c r="V378" s="96" t="s">
        <v>70</v>
      </c>
      <c r="W378" s="96" t="s">
        <v>71</v>
      </c>
      <c r="X378" s="96"/>
      <c r="Y378" s="96"/>
      <c r="Z378" s="96" t="s">
        <v>73</v>
      </c>
      <c r="AA378" s="96"/>
      <c r="AB378" s="96"/>
      <c r="AC378" s="96" t="s">
        <v>134</v>
      </c>
      <c r="AD378" s="96" t="s">
        <v>135</v>
      </c>
      <c r="AE378" s="96" t="s">
        <v>136</v>
      </c>
      <c r="AF378" s="96" t="s">
        <v>65</v>
      </c>
      <c r="AG378" s="97" t="s">
        <v>138</v>
      </c>
      <c r="AH378" s="97" t="s">
        <v>137</v>
      </c>
      <c r="AI378" s="97" t="s">
        <v>76</v>
      </c>
      <c r="AJ378" s="97" t="s">
        <v>77</v>
      </c>
      <c r="AK378" s="97" t="s">
        <v>74</v>
      </c>
      <c r="AL378" s="97" t="s">
        <v>79</v>
      </c>
      <c r="AM378" s="97" t="s">
        <v>141</v>
      </c>
      <c r="AN378" s="97" t="s">
        <v>142</v>
      </c>
      <c r="AO378" s="98" t="str">
        <f ca="1">VLOOKUP(AG378,'TACC Competition'!$Z:$AA,2,0)</f>
        <v>Norway</v>
      </c>
      <c r="AP378" s="98" t="str">
        <f ca="1">VLOOKUP(AH378,'TACC Competition'!$Z:$AA,2,0)</f>
        <v>Algeria</v>
      </c>
      <c r="AQ378" s="98" t="str">
        <f ca="1">VLOOKUP(AI378,'TACC Competition'!$Z:$AA,2,0)</f>
        <v>Qatar</v>
      </c>
      <c r="AR378" s="98" t="str">
        <f ca="1">VLOOKUP(AJ378,'TACC Competition'!$Z:$AA,2,0)</f>
        <v>Scotland</v>
      </c>
      <c r="AS378" s="98" t="str">
        <f ca="1">VLOOKUP(AK378,'TACC Competition'!$Z:$AA,2,0)</f>
        <v>Czechia</v>
      </c>
      <c r="AT378" s="98" t="str">
        <f ca="1">VLOOKUP(AL378,'TACC Competition'!$Z:$AA,2,0)</f>
        <v>Sweden</v>
      </c>
      <c r="AU378" s="98" t="str">
        <f ca="1">VLOOKUP(AM378,'TACC Competition'!$Z:$AA,2,0)</f>
        <v>Panama</v>
      </c>
      <c r="AV378" s="98" t="str">
        <f ca="1">VLOOKUP(AN378,'TACC Competition'!$Z:$AA,2,0)</f>
        <v>Uzbekistan</v>
      </c>
    </row>
    <row r="379" spans="19:48" x14ac:dyDescent="0.15">
      <c r="S379" s="43" t="str">
        <f t="shared" si="17"/>
        <v>ABCFHJKL</v>
      </c>
      <c r="T379" s="93">
        <v>377</v>
      </c>
      <c r="U379" s="96" t="s">
        <v>69</v>
      </c>
      <c r="V379" s="96" t="s">
        <v>70</v>
      </c>
      <c r="W379" s="96" t="s">
        <v>71</v>
      </c>
      <c r="X379" s="96"/>
      <c r="Y379" s="96"/>
      <c r="Z379" s="96" t="s">
        <v>73</v>
      </c>
      <c r="AA379" s="96"/>
      <c r="AB379" s="96" t="s">
        <v>133</v>
      </c>
      <c r="AC379" s="96"/>
      <c r="AD379" s="96" t="s">
        <v>135</v>
      </c>
      <c r="AE379" s="96" t="s">
        <v>136</v>
      </c>
      <c r="AF379" s="96" t="s">
        <v>65</v>
      </c>
      <c r="AG379" s="97" t="s">
        <v>139</v>
      </c>
      <c r="AH379" s="97" t="s">
        <v>137</v>
      </c>
      <c r="AI379" s="97" t="s">
        <v>76</v>
      </c>
      <c r="AJ379" s="97" t="s">
        <v>77</v>
      </c>
      <c r="AK379" s="97" t="s">
        <v>74</v>
      </c>
      <c r="AL379" s="97" t="s">
        <v>79</v>
      </c>
      <c r="AM379" s="97" t="s">
        <v>141</v>
      </c>
      <c r="AN379" s="97" t="s">
        <v>142</v>
      </c>
      <c r="AO379" s="98" t="str">
        <f ca="1">VLOOKUP(AG379,'TACC Competition'!$Z:$AA,2,0)</f>
        <v>Saudi Arabia</v>
      </c>
      <c r="AP379" s="98" t="str">
        <f ca="1">VLOOKUP(AH379,'TACC Competition'!$Z:$AA,2,0)</f>
        <v>Algeria</v>
      </c>
      <c r="AQ379" s="98" t="str">
        <f ca="1">VLOOKUP(AI379,'TACC Competition'!$Z:$AA,2,0)</f>
        <v>Qatar</v>
      </c>
      <c r="AR379" s="98" t="str">
        <f ca="1">VLOOKUP(AJ379,'TACC Competition'!$Z:$AA,2,0)</f>
        <v>Scotland</v>
      </c>
      <c r="AS379" s="98" t="str">
        <f ca="1">VLOOKUP(AK379,'TACC Competition'!$Z:$AA,2,0)</f>
        <v>Czechia</v>
      </c>
      <c r="AT379" s="98" t="str">
        <f ca="1">VLOOKUP(AL379,'TACC Competition'!$Z:$AA,2,0)</f>
        <v>Sweden</v>
      </c>
      <c r="AU379" s="98" t="str">
        <f ca="1">VLOOKUP(AM379,'TACC Competition'!$Z:$AA,2,0)</f>
        <v>Panama</v>
      </c>
      <c r="AV379" s="98" t="str">
        <f ca="1">VLOOKUP(AN379,'TACC Competition'!$Z:$AA,2,0)</f>
        <v>Uzbekistan</v>
      </c>
    </row>
    <row r="380" spans="19:48" x14ac:dyDescent="0.15">
      <c r="S380" s="43" t="str">
        <f t="shared" si="17"/>
        <v>ABCFHIKL</v>
      </c>
      <c r="T380" s="93">
        <v>378</v>
      </c>
      <c r="U380" s="96" t="s">
        <v>69</v>
      </c>
      <c r="V380" s="96" t="s">
        <v>70</v>
      </c>
      <c r="W380" s="96" t="s">
        <v>71</v>
      </c>
      <c r="X380" s="96"/>
      <c r="Y380" s="96"/>
      <c r="Z380" s="96" t="s">
        <v>73</v>
      </c>
      <c r="AA380" s="96"/>
      <c r="AB380" s="96" t="s">
        <v>133</v>
      </c>
      <c r="AC380" s="96" t="s">
        <v>134</v>
      </c>
      <c r="AD380" s="96"/>
      <c r="AE380" s="96" t="s">
        <v>136</v>
      </c>
      <c r="AF380" s="96" t="s">
        <v>65</v>
      </c>
      <c r="AG380" s="97" t="s">
        <v>139</v>
      </c>
      <c r="AH380" s="97" t="s">
        <v>138</v>
      </c>
      <c r="AI380" s="97" t="s">
        <v>76</v>
      </c>
      <c r="AJ380" s="97" t="s">
        <v>77</v>
      </c>
      <c r="AK380" s="97" t="s">
        <v>74</v>
      </c>
      <c r="AL380" s="97" t="s">
        <v>79</v>
      </c>
      <c r="AM380" s="97" t="s">
        <v>141</v>
      </c>
      <c r="AN380" s="97" t="s">
        <v>142</v>
      </c>
      <c r="AO380" s="98" t="str">
        <f ca="1">VLOOKUP(AG380,'TACC Competition'!$Z:$AA,2,0)</f>
        <v>Saudi Arabia</v>
      </c>
      <c r="AP380" s="98" t="str">
        <f ca="1">VLOOKUP(AH380,'TACC Competition'!$Z:$AA,2,0)</f>
        <v>Norway</v>
      </c>
      <c r="AQ380" s="98" t="str">
        <f ca="1">VLOOKUP(AI380,'TACC Competition'!$Z:$AA,2,0)</f>
        <v>Qatar</v>
      </c>
      <c r="AR380" s="98" t="str">
        <f ca="1">VLOOKUP(AJ380,'TACC Competition'!$Z:$AA,2,0)</f>
        <v>Scotland</v>
      </c>
      <c r="AS380" s="98" t="str">
        <f ca="1">VLOOKUP(AK380,'TACC Competition'!$Z:$AA,2,0)</f>
        <v>Czechia</v>
      </c>
      <c r="AT380" s="98" t="str">
        <f ca="1">VLOOKUP(AL380,'TACC Competition'!$Z:$AA,2,0)</f>
        <v>Sweden</v>
      </c>
      <c r="AU380" s="98" t="str">
        <f ca="1">VLOOKUP(AM380,'TACC Competition'!$Z:$AA,2,0)</f>
        <v>Panama</v>
      </c>
      <c r="AV380" s="98" t="str">
        <f ca="1">VLOOKUP(AN380,'TACC Competition'!$Z:$AA,2,0)</f>
        <v>Uzbekistan</v>
      </c>
    </row>
    <row r="381" spans="19:48" x14ac:dyDescent="0.15">
      <c r="S381" s="43" t="str">
        <f t="shared" si="17"/>
        <v>ABCFHIJL</v>
      </c>
      <c r="T381" s="93">
        <v>379</v>
      </c>
      <c r="U381" s="96" t="s">
        <v>69</v>
      </c>
      <c r="V381" s="96" t="s">
        <v>70</v>
      </c>
      <c r="W381" s="96" t="s">
        <v>71</v>
      </c>
      <c r="X381" s="96"/>
      <c r="Y381" s="96"/>
      <c r="Z381" s="96" t="s">
        <v>73</v>
      </c>
      <c r="AA381" s="96"/>
      <c r="AB381" s="96" t="s">
        <v>133</v>
      </c>
      <c r="AC381" s="96" t="s">
        <v>134</v>
      </c>
      <c r="AD381" s="96" t="s">
        <v>135</v>
      </c>
      <c r="AE381" s="96"/>
      <c r="AF381" s="96" t="s">
        <v>65</v>
      </c>
      <c r="AG381" s="97" t="s">
        <v>139</v>
      </c>
      <c r="AH381" s="97" t="s">
        <v>137</v>
      </c>
      <c r="AI381" s="97" t="s">
        <v>76</v>
      </c>
      <c r="AJ381" s="97" t="s">
        <v>77</v>
      </c>
      <c r="AK381" s="97" t="s">
        <v>74</v>
      </c>
      <c r="AL381" s="97" t="s">
        <v>79</v>
      </c>
      <c r="AM381" s="97" t="s">
        <v>141</v>
      </c>
      <c r="AN381" s="97" t="s">
        <v>138</v>
      </c>
      <c r="AO381" s="98" t="str">
        <f ca="1">VLOOKUP(AG381,'TACC Competition'!$Z:$AA,2,0)</f>
        <v>Saudi Arabia</v>
      </c>
      <c r="AP381" s="98" t="str">
        <f ca="1">VLOOKUP(AH381,'TACC Competition'!$Z:$AA,2,0)</f>
        <v>Algeria</v>
      </c>
      <c r="AQ381" s="98" t="str">
        <f ca="1">VLOOKUP(AI381,'TACC Competition'!$Z:$AA,2,0)</f>
        <v>Qatar</v>
      </c>
      <c r="AR381" s="98" t="str">
        <f ca="1">VLOOKUP(AJ381,'TACC Competition'!$Z:$AA,2,0)</f>
        <v>Scotland</v>
      </c>
      <c r="AS381" s="98" t="str">
        <f ca="1">VLOOKUP(AK381,'TACC Competition'!$Z:$AA,2,0)</f>
        <v>Czechia</v>
      </c>
      <c r="AT381" s="98" t="str">
        <f ca="1">VLOOKUP(AL381,'TACC Competition'!$Z:$AA,2,0)</f>
        <v>Sweden</v>
      </c>
      <c r="AU381" s="98" t="str">
        <f ca="1">VLOOKUP(AM381,'TACC Competition'!$Z:$AA,2,0)</f>
        <v>Panama</v>
      </c>
      <c r="AV381" s="98" t="str">
        <f ca="1">VLOOKUP(AN381,'TACC Competition'!$Z:$AA,2,0)</f>
        <v>Norway</v>
      </c>
    </row>
    <row r="382" spans="19:48" x14ac:dyDescent="0.15">
      <c r="S382" s="43" t="str">
        <f t="shared" si="17"/>
        <v>ABCFHIJK</v>
      </c>
      <c r="T382" s="93">
        <v>380</v>
      </c>
      <c r="U382" s="96" t="s">
        <v>69</v>
      </c>
      <c r="V382" s="96" t="s">
        <v>70</v>
      </c>
      <c r="W382" s="96" t="s">
        <v>71</v>
      </c>
      <c r="X382" s="96"/>
      <c r="Y382" s="96"/>
      <c r="Z382" s="96" t="s">
        <v>73</v>
      </c>
      <c r="AA382" s="96"/>
      <c r="AB382" s="96" t="s">
        <v>133</v>
      </c>
      <c r="AC382" s="96" t="s">
        <v>134</v>
      </c>
      <c r="AD382" s="96" t="s">
        <v>135</v>
      </c>
      <c r="AE382" s="96" t="s">
        <v>136</v>
      </c>
      <c r="AF382" s="96"/>
      <c r="AG382" s="97" t="s">
        <v>139</v>
      </c>
      <c r="AH382" s="97" t="s">
        <v>137</v>
      </c>
      <c r="AI382" s="97" t="s">
        <v>76</v>
      </c>
      <c r="AJ382" s="97" t="s">
        <v>77</v>
      </c>
      <c r="AK382" s="97" t="s">
        <v>74</v>
      </c>
      <c r="AL382" s="97" t="s">
        <v>79</v>
      </c>
      <c r="AM382" s="97" t="s">
        <v>138</v>
      </c>
      <c r="AN382" s="97" t="s">
        <v>142</v>
      </c>
      <c r="AO382" s="98" t="str">
        <f ca="1">VLOOKUP(AG382,'TACC Competition'!$Z:$AA,2,0)</f>
        <v>Saudi Arabia</v>
      </c>
      <c r="AP382" s="98" t="str">
        <f ca="1">VLOOKUP(AH382,'TACC Competition'!$Z:$AA,2,0)</f>
        <v>Algeria</v>
      </c>
      <c r="AQ382" s="98" t="str">
        <f ca="1">VLOOKUP(AI382,'TACC Competition'!$Z:$AA,2,0)</f>
        <v>Qatar</v>
      </c>
      <c r="AR382" s="98" t="str">
        <f ca="1">VLOOKUP(AJ382,'TACC Competition'!$Z:$AA,2,0)</f>
        <v>Scotland</v>
      </c>
      <c r="AS382" s="98" t="str">
        <f ca="1">VLOOKUP(AK382,'TACC Competition'!$Z:$AA,2,0)</f>
        <v>Czechia</v>
      </c>
      <c r="AT382" s="98" t="str">
        <f ca="1">VLOOKUP(AL382,'TACC Competition'!$Z:$AA,2,0)</f>
        <v>Sweden</v>
      </c>
      <c r="AU382" s="98" t="str">
        <f ca="1">VLOOKUP(AM382,'TACC Competition'!$Z:$AA,2,0)</f>
        <v>Norway</v>
      </c>
      <c r="AV382" s="98" t="str">
        <f ca="1">VLOOKUP(AN382,'TACC Competition'!$Z:$AA,2,0)</f>
        <v>Uzbekistan</v>
      </c>
    </row>
    <row r="383" spans="19:48" x14ac:dyDescent="0.15">
      <c r="S383" s="43" t="str">
        <f t="shared" si="17"/>
        <v>ABCFGJKL</v>
      </c>
      <c r="T383" s="93">
        <v>381</v>
      </c>
      <c r="U383" s="96" t="s">
        <v>69</v>
      </c>
      <c r="V383" s="96" t="s">
        <v>70</v>
      </c>
      <c r="W383" s="96" t="s">
        <v>71</v>
      </c>
      <c r="X383" s="96"/>
      <c r="Y383" s="96"/>
      <c r="Z383" s="96" t="s">
        <v>73</v>
      </c>
      <c r="AA383" s="96" t="s">
        <v>106</v>
      </c>
      <c r="AB383" s="96"/>
      <c r="AC383" s="96"/>
      <c r="AD383" s="96" t="s">
        <v>135</v>
      </c>
      <c r="AE383" s="96" t="s">
        <v>136</v>
      </c>
      <c r="AF383" s="96" t="s">
        <v>65</v>
      </c>
      <c r="AG383" s="97" t="s">
        <v>77</v>
      </c>
      <c r="AH383" s="97" t="s">
        <v>137</v>
      </c>
      <c r="AI383" s="97" t="s">
        <v>76</v>
      </c>
      <c r="AJ383" s="97" t="s">
        <v>79</v>
      </c>
      <c r="AK383" s="97" t="s">
        <v>74</v>
      </c>
      <c r="AL383" s="97" t="s">
        <v>140</v>
      </c>
      <c r="AM383" s="97" t="s">
        <v>141</v>
      </c>
      <c r="AN383" s="97" t="s">
        <v>142</v>
      </c>
      <c r="AO383" s="98" t="str">
        <f ca="1">VLOOKUP(AG383,'TACC Competition'!$Z:$AA,2,0)</f>
        <v>Scotland</v>
      </c>
      <c r="AP383" s="98" t="str">
        <f ca="1">VLOOKUP(AH383,'TACC Competition'!$Z:$AA,2,0)</f>
        <v>Algeria</v>
      </c>
      <c r="AQ383" s="98" t="str">
        <f ca="1">VLOOKUP(AI383,'TACC Competition'!$Z:$AA,2,0)</f>
        <v>Qatar</v>
      </c>
      <c r="AR383" s="98" t="str">
        <f ca="1">VLOOKUP(AJ383,'TACC Competition'!$Z:$AA,2,0)</f>
        <v>Sweden</v>
      </c>
      <c r="AS383" s="98" t="str">
        <f ca="1">VLOOKUP(AK383,'TACC Competition'!$Z:$AA,2,0)</f>
        <v>Czechia</v>
      </c>
      <c r="AT383" s="98" t="str">
        <f ca="1">VLOOKUP(AL383,'TACC Competition'!$Z:$AA,2,0)</f>
        <v>Egypt</v>
      </c>
      <c r="AU383" s="98" t="str">
        <f ca="1">VLOOKUP(AM383,'TACC Competition'!$Z:$AA,2,0)</f>
        <v>Panama</v>
      </c>
      <c r="AV383" s="98" t="str">
        <f ca="1">VLOOKUP(AN383,'TACC Competition'!$Z:$AA,2,0)</f>
        <v>Uzbekistan</v>
      </c>
    </row>
    <row r="384" spans="19:48" x14ac:dyDescent="0.15">
      <c r="S384" s="43" t="str">
        <f t="shared" si="17"/>
        <v>ABCFGIKL</v>
      </c>
      <c r="T384" s="93">
        <v>382</v>
      </c>
      <c r="U384" s="96" t="s">
        <v>69</v>
      </c>
      <c r="V384" s="96" t="s">
        <v>70</v>
      </c>
      <c r="W384" s="96" t="s">
        <v>71</v>
      </c>
      <c r="X384" s="96"/>
      <c r="Y384" s="96"/>
      <c r="Z384" s="96" t="s">
        <v>73</v>
      </c>
      <c r="AA384" s="96" t="s">
        <v>106</v>
      </c>
      <c r="AB384" s="96"/>
      <c r="AC384" s="96" t="s">
        <v>134</v>
      </c>
      <c r="AD384" s="96"/>
      <c r="AE384" s="96" t="s">
        <v>136</v>
      </c>
      <c r="AF384" s="96" t="s">
        <v>65</v>
      </c>
      <c r="AG384" s="97" t="s">
        <v>138</v>
      </c>
      <c r="AH384" s="97" t="s">
        <v>140</v>
      </c>
      <c r="AI384" s="97" t="s">
        <v>76</v>
      </c>
      <c r="AJ384" s="97" t="s">
        <v>77</v>
      </c>
      <c r="AK384" s="97" t="s">
        <v>74</v>
      </c>
      <c r="AL384" s="97" t="s">
        <v>79</v>
      </c>
      <c r="AM384" s="97" t="s">
        <v>141</v>
      </c>
      <c r="AN384" s="97" t="s">
        <v>142</v>
      </c>
      <c r="AO384" s="98" t="str">
        <f ca="1">VLOOKUP(AG384,'TACC Competition'!$Z:$AA,2,0)</f>
        <v>Norway</v>
      </c>
      <c r="AP384" s="98" t="str">
        <f ca="1">VLOOKUP(AH384,'TACC Competition'!$Z:$AA,2,0)</f>
        <v>Egypt</v>
      </c>
      <c r="AQ384" s="98" t="str">
        <f ca="1">VLOOKUP(AI384,'TACC Competition'!$Z:$AA,2,0)</f>
        <v>Qatar</v>
      </c>
      <c r="AR384" s="98" t="str">
        <f ca="1">VLOOKUP(AJ384,'TACC Competition'!$Z:$AA,2,0)</f>
        <v>Scotland</v>
      </c>
      <c r="AS384" s="98" t="str">
        <f ca="1">VLOOKUP(AK384,'TACC Competition'!$Z:$AA,2,0)</f>
        <v>Czechia</v>
      </c>
      <c r="AT384" s="98" t="str">
        <f ca="1">VLOOKUP(AL384,'TACC Competition'!$Z:$AA,2,0)</f>
        <v>Sweden</v>
      </c>
      <c r="AU384" s="98" t="str">
        <f ca="1">VLOOKUP(AM384,'TACC Competition'!$Z:$AA,2,0)</f>
        <v>Panama</v>
      </c>
      <c r="AV384" s="98" t="str">
        <f ca="1">VLOOKUP(AN384,'TACC Competition'!$Z:$AA,2,0)</f>
        <v>Uzbekistan</v>
      </c>
    </row>
    <row r="385" spans="19:48" x14ac:dyDescent="0.15">
      <c r="S385" s="43" t="str">
        <f t="shared" si="17"/>
        <v>ABCFGIJL</v>
      </c>
      <c r="T385" s="93">
        <v>383</v>
      </c>
      <c r="U385" s="96" t="s">
        <v>69</v>
      </c>
      <c r="V385" s="96" t="s">
        <v>70</v>
      </c>
      <c r="W385" s="96" t="s">
        <v>71</v>
      </c>
      <c r="X385" s="96"/>
      <c r="Y385" s="96"/>
      <c r="Z385" s="96" t="s">
        <v>73</v>
      </c>
      <c r="AA385" s="96" t="s">
        <v>106</v>
      </c>
      <c r="AB385" s="96"/>
      <c r="AC385" s="96" t="s">
        <v>134</v>
      </c>
      <c r="AD385" s="96" t="s">
        <v>135</v>
      </c>
      <c r="AE385" s="96"/>
      <c r="AF385" s="96" t="s">
        <v>65</v>
      </c>
      <c r="AG385" s="97" t="s">
        <v>77</v>
      </c>
      <c r="AH385" s="97" t="s">
        <v>137</v>
      </c>
      <c r="AI385" s="97" t="s">
        <v>76</v>
      </c>
      <c r="AJ385" s="97" t="s">
        <v>79</v>
      </c>
      <c r="AK385" s="97" t="s">
        <v>74</v>
      </c>
      <c r="AL385" s="97" t="s">
        <v>140</v>
      </c>
      <c r="AM385" s="97" t="s">
        <v>141</v>
      </c>
      <c r="AN385" s="97" t="s">
        <v>138</v>
      </c>
      <c r="AO385" s="98" t="str">
        <f ca="1">VLOOKUP(AG385,'TACC Competition'!$Z:$AA,2,0)</f>
        <v>Scotland</v>
      </c>
      <c r="AP385" s="98" t="str">
        <f ca="1">VLOOKUP(AH385,'TACC Competition'!$Z:$AA,2,0)</f>
        <v>Algeria</v>
      </c>
      <c r="AQ385" s="98" t="str">
        <f ca="1">VLOOKUP(AI385,'TACC Competition'!$Z:$AA,2,0)</f>
        <v>Qatar</v>
      </c>
      <c r="AR385" s="98" t="str">
        <f ca="1">VLOOKUP(AJ385,'TACC Competition'!$Z:$AA,2,0)</f>
        <v>Sweden</v>
      </c>
      <c r="AS385" s="98" t="str">
        <f ca="1">VLOOKUP(AK385,'TACC Competition'!$Z:$AA,2,0)</f>
        <v>Czechia</v>
      </c>
      <c r="AT385" s="98" t="str">
        <f ca="1">VLOOKUP(AL385,'TACC Competition'!$Z:$AA,2,0)</f>
        <v>Egypt</v>
      </c>
      <c r="AU385" s="98" t="str">
        <f ca="1">VLOOKUP(AM385,'TACC Competition'!$Z:$AA,2,0)</f>
        <v>Panama</v>
      </c>
      <c r="AV385" s="98" t="str">
        <f ca="1">VLOOKUP(AN385,'TACC Competition'!$Z:$AA,2,0)</f>
        <v>Norway</v>
      </c>
    </row>
    <row r="386" spans="19:48" x14ac:dyDescent="0.15">
      <c r="S386" s="43" t="str">
        <f t="shared" si="17"/>
        <v>ABCFGIJK</v>
      </c>
      <c r="T386" s="93">
        <v>384</v>
      </c>
      <c r="U386" s="96" t="s">
        <v>69</v>
      </c>
      <c r="V386" s="96" t="s">
        <v>70</v>
      </c>
      <c r="W386" s="96" t="s">
        <v>71</v>
      </c>
      <c r="X386" s="96"/>
      <c r="Y386" s="96"/>
      <c r="Z386" s="96" t="s">
        <v>73</v>
      </c>
      <c r="AA386" s="96" t="s">
        <v>106</v>
      </c>
      <c r="AB386" s="96"/>
      <c r="AC386" s="96" t="s">
        <v>134</v>
      </c>
      <c r="AD386" s="96" t="s">
        <v>135</v>
      </c>
      <c r="AE386" s="96" t="s">
        <v>136</v>
      </c>
      <c r="AF386" s="96"/>
      <c r="AG386" s="97" t="s">
        <v>77</v>
      </c>
      <c r="AH386" s="97" t="s">
        <v>137</v>
      </c>
      <c r="AI386" s="97" t="s">
        <v>76</v>
      </c>
      <c r="AJ386" s="97" t="s">
        <v>79</v>
      </c>
      <c r="AK386" s="97" t="s">
        <v>74</v>
      </c>
      <c r="AL386" s="97" t="s">
        <v>140</v>
      </c>
      <c r="AM386" s="97" t="s">
        <v>138</v>
      </c>
      <c r="AN386" s="97" t="s">
        <v>142</v>
      </c>
      <c r="AO386" s="98" t="str">
        <f ca="1">VLOOKUP(AG386,'TACC Competition'!$Z:$AA,2,0)</f>
        <v>Scotland</v>
      </c>
      <c r="AP386" s="98" t="str">
        <f ca="1">VLOOKUP(AH386,'TACC Competition'!$Z:$AA,2,0)</f>
        <v>Algeria</v>
      </c>
      <c r="AQ386" s="98" t="str">
        <f ca="1">VLOOKUP(AI386,'TACC Competition'!$Z:$AA,2,0)</f>
        <v>Qatar</v>
      </c>
      <c r="AR386" s="98" t="str">
        <f ca="1">VLOOKUP(AJ386,'TACC Competition'!$Z:$AA,2,0)</f>
        <v>Sweden</v>
      </c>
      <c r="AS386" s="98" t="str">
        <f ca="1">VLOOKUP(AK386,'TACC Competition'!$Z:$AA,2,0)</f>
        <v>Czechia</v>
      </c>
      <c r="AT386" s="98" t="str">
        <f ca="1">VLOOKUP(AL386,'TACC Competition'!$Z:$AA,2,0)</f>
        <v>Egypt</v>
      </c>
      <c r="AU386" s="98" t="str">
        <f ca="1">VLOOKUP(AM386,'TACC Competition'!$Z:$AA,2,0)</f>
        <v>Norway</v>
      </c>
      <c r="AV386" s="98" t="str">
        <f ca="1">VLOOKUP(AN386,'TACC Competition'!$Z:$AA,2,0)</f>
        <v>Uzbekistan</v>
      </c>
    </row>
    <row r="387" spans="19:48" x14ac:dyDescent="0.15">
      <c r="S387" s="43" t="str">
        <f t="shared" si="17"/>
        <v>ABCFGHKL</v>
      </c>
      <c r="T387" s="93">
        <v>385</v>
      </c>
      <c r="U387" s="96" t="s">
        <v>69</v>
      </c>
      <c r="V387" s="96" t="s">
        <v>70</v>
      </c>
      <c r="W387" s="96" t="s">
        <v>71</v>
      </c>
      <c r="X387" s="96"/>
      <c r="Y387" s="96"/>
      <c r="Z387" s="96" t="s">
        <v>73</v>
      </c>
      <c r="AA387" s="96" t="s">
        <v>106</v>
      </c>
      <c r="AB387" s="96" t="s">
        <v>133</v>
      </c>
      <c r="AC387" s="96"/>
      <c r="AD387" s="96"/>
      <c r="AE387" s="96" t="s">
        <v>136</v>
      </c>
      <c r="AF387" s="96" t="s">
        <v>65</v>
      </c>
      <c r="AG387" s="97" t="s">
        <v>139</v>
      </c>
      <c r="AH387" s="97" t="s">
        <v>140</v>
      </c>
      <c r="AI387" s="97" t="s">
        <v>76</v>
      </c>
      <c r="AJ387" s="97" t="s">
        <v>77</v>
      </c>
      <c r="AK387" s="97" t="s">
        <v>74</v>
      </c>
      <c r="AL387" s="97" t="s">
        <v>79</v>
      </c>
      <c r="AM387" s="97" t="s">
        <v>141</v>
      </c>
      <c r="AN387" s="97" t="s">
        <v>142</v>
      </c>
      <c r="AO387" s="98" t="str">
        <f ca="1">VLOOKUP(AG387,'TACC Competition'!$Z:$AA,2,0)</f>
        <v>Saudi Arabia</v>
      </c>
      <c r="AP387" s="98" t="str">
        <f ca="1">VLOOKUP(AH387,'TACC Competition'!$Z:$AA,2,0)</f>
        <v>Egypt</v>
      </c>
      <c r="AQ387" s="98" t="str">
        <f ca="1">VLOOKUP(AI387,'TACC Competition'!$Z:$AA,2,0)</f>
        <v>Qatar</v>
      </c>
      <c r="AR387" s="98" t="str">
        <f ca="1">VLOOKUP(AJ387,'TACC Competition'!$Z:$AA,2,0)</f>
        <v>Scotland</v>
      </c>
      <c r="AS387" s="98" t="str">
        <f ca="1">VLOOKUP(AK387,'TACC Competition'!$Z:$AA,2,0)</f>
        <v>Czechia</v>
      </c>
      <c r="AT387" s="98" t="str">
        <f ca="1">VLOOKUP(AL387,'TACC Competition'!$Z:$AA,2,0)</f>
        <v>Sweden</v>
      </c>
      <c r="AU387" s="98" t="str">
        <f ca="1">VLOOKUP(AM387,'TACC Competition'!$Z:$AA,2,0)</f>
        <v>Panama</v>
      </c>
      <c r="AV387" s="98" t="str">
        <f ca="1">VLOOKUP(AN387,'TACC Competition'!$Z:$AA,2,0)</f>
        <v>Uzbekistan</v>
      </c>
    </row>
    <row r="388" spans="19:48" x14ac:dyDescent="0.15">
      <c r="S388" s="43" t="str">
        <f t="shared" ref="S388:S451" si="18">CONCATENATE(U388,V388,W388,X388,Y388,Z388,AA388,AB388,AC388,AD388,AE388,AF388)</f>
        <v>ABCFGHJL</v>
      </c>
      <c r="T388" s="93">
        <v>386</v>
      </c>
      <c r="U388" s="96" t="s">
        <v>69</v>
      </c>
      <c r="V388" s="96" t="s">
        <v>70</v>
      </c>
      <c r="W388" s="96" t="s">
        <v>71</v>
      </c>
      <c r="X388" s="96"/>
      <c r="Y388" s="96"/>
      <c r="Z388" s="96" t="s">
        <v>73</v>
      </c>
      <c r="AA388" s="96" t="s">
        <v>106</v>
      </c>
      <c r="AB388" s="96" t="s">
        <v>133</v>
      </c>
      <c r="AC388" s="96"/>
      <c r="AD388" s="96" t="s">
        <v>135</v>
      </c>
      <c r="AE388" s="96"/>
      <c r="AF388" s="96" t="s">
        <v>65</v>
      </c>
      <c r="AG388" s="97" t="s">
        <v>139</v>
      </c>
      <c r="AH388" s="97" t="s">
        <v>140</v>
      </c>
      <c r="AI388" s="97" t="s">
        <v>76</v>
      </c>
      <c r="AJ388" s="97" t="s">
        <v>77</v>
      </c>
      <c r="AK388" s="97" t="s">
        <v>74</v>
      </c>
      <c r="AL388" s="97" t="s">
        <v>79</v>
      </c>
      <c r="AM388" s="97" t="s">
        <v>141</v>
      </c>
      <c r="AN388" s="97" t="s">
        <v>137</v>
      </c>
      <c r="AO388" s="98" t="str">
        <f ca="1">VLOOKUP(AG388,'TACC Competition'!$Z:$AA,2,0)</f>
        <v>Saudi Arabia</v>
      </c>
      <c r="AP388" s="98" t="str">
        <f ca="1">VLOOKUP(AH388,'TACC Competition'!$Z:$AA,2,0)</f>
        <v>Egypt</v>
      </c>
      <c r="AQ388" s="98" t="str">
        <f ca="1">VLOOKUP(AI388,'TACC Competition'!$Z:$AA,2,0)</f>
        <v>Qatar</v>
      </c>
      <c r="AR388" s="98" t="str">
        <f ca="1">VLOOKUP(AJ388,'TACC Competition'!$Z:$AA,2,0)</f>
        <v>Scotland</v>
      </c>
      <c r="AS388" s="98" t="str">
        <f ca="1">VLOOKUP(AK388,'TACC Competition'!$Z:$AA,2,0)</f>
        <v>Czechia</v>
      </c>
      <c r="AT388" s="98" t="str">
        <f ca="1">VLOOKUP(AL388,'TACC Competition'!$Z:$AA,2,0)</f>
        <v>Sweden</v>
      </c>
      <c r="AU388" s="98" t="str">
        <f ca="1">VLOOKUP(AM388,'TACC Competition'!$Z:$AA,2,0)</f>
        <v>Panama</v>
      </c>
      <c r="AV388" s="98" t="str">
        <f ca="1">VLOOKUP(AN388,'TACC Competition'!$Z:$AA,2,0)</f>
        <v>Algeria</v>
      </c>
    </row>
    <row r="389" spans="19:48" x14ac:dyDescent="0.15">
      <c r="S389" s="43" t="str">
        <f t="shared" si="18"/>
        <v>ABCFGHJK</v>
      </c>
      <c r="T389" s="93">
        <v>387</v>
      </c>
      <c r="U389" s="96" t="s">
        <v>69</v>
      </c>
      <c r="V389" s="96" t="s">
        <v>70</v>
      </c>
      <c r="W389" s="96" t="s">
        <v>71</v>
      </c>
      <c r="X389" s="96"/>
      <c r="Y389" s="96"/>
      <c r="Z389" s="96" t="s">
        <v>73</v>
      </c>
      <c r="AA389" s="96" t="s">
        <v>106</v>
      </c>
      <c r="AB389" s="96" t="s">
        <v>133</v>
      </c>
      <c r="AC389" s="96"/>
      <c r="AD389" s="96" t="s">
        <v>135</v>
      </c>
      <c r="AE389" s="96" t="s">
        <v>136</v>
      </c>
      <c r="AF389" s="96"/>
      <c r="AG389" s="97" t="s">
        <v>139</v>
      </c>
      <c r="AH389" s="97" t="s">
        <v>140</v>
      </c>
      <c r="AI389" s="97" t="s">
        <v>76</v>
      </c>
      <c r="AJ389" s="97" t="s">
        <v>77</v>
      </c>
      <c r="AK389" s="97" t="s">
        <v>74</v>
      </c>
      <c r="AL389" s="97" t="s">
        <v>79</v>
      </c>
      <c r="AM389" s="97" t="s">
        <v>137</v>
      </c>
      <c r="AN389" s="97" t="s">
        <v>142</v>
      </c>
      <c r="AO389" s="98" t="str">
        <f ca="1">VLOOKUP(AG389,'TACC Competition'!$Z:$AA,2,0)</f>
        <v>Saudi Arabia</v>
      </c>
      <c r="AP389" s="98" t="str">
        <f ca="1">VLOOKUP(AH389,'TACC Competition'!$Z:$AA,2,0)</f>
        <v>Egypt</v>
      </c>
      <c r="AQ389" s="98" t="str">
        <f ca="1">VLOOKUP(AI389,'TACC Competition'!$Z:$AA,2,0)</f>
        <v>Qatar</v>
      </c>
      <c r="AR389" s="98" t="str">
        <f ca="1">VLOOKUP(AJ389,'TACC Competition'!$Z:$AA,2,0)</f>
        <v>Scotland</v>
      </c>
      <c r="AS389" s="98" t="str">
        <f ca="1">VLOOKUP(AK389,'TACC Competition'!$Z:$AA,2,0)</f>
        <v>Czechia</v>
      </c>
      <c r="AT389" s="98" t="str">
        <f ca="1">VLOOKUP(AL389,'TACC Competition'!$Z:$AA,2,0)</f>
        <v>Sweden</v>
      </c>
      <c r="AU389" s="98" t="str">
        <f ca="1">VLOOKUP(AM389,'TACC Competition'!$Z:$AA,2,0)</f>
        <v>Algeria</v>
      </c>
      <c r="AV389" s="98" t="str">
        <f ca="1">VLOOKUP(AN389,'TACC Competition'!$Z:$AA,2,0)</f>
        <v>Uzbekistan</v>
      </c>
    </row>
    <row r="390" spans="19:48" x14ac:dyDescent="0.15">
      <c r="S390" s="43" t="str">
        <f t="shared" si="18"/>
        <v>ABCFGHIL</v>
      </c>
      <c r="T390" s="93">
        <v>388</v>
      </c>
      <c r="U390" s="96" t="s">
        <v>69</v>
      </c>
      <c r="V390" s="96" t="s">
        <v>70</v>
      </c>
      <c r="W390" s="96" t="s">
        <v>71</v>
      </c>
      <c r="X390" s="96"/>
      <c r="Y390" s="96"/>
      <c r="Z390" s="96" t="s">
        <v>73</v>
      </c>
      <c r="AA390" s="96" t="s">
        <v>106</v>
      </c>
      <c r="AB390" s="96" t="s">
        <v>133</v>
      </c>
      <c r="AC390" s="96" t="s">
        <v>134</v>
      </c>
      <c r="AD390" s="96"/>
      <c r="AE390" s="96"/>
      <c r="AF390" s="96" t="s">
        <v>65</v>
      </c>
      <c r="AG390" s="97" t="s">
        <v>139</v>
      </c>
      <c r="AH390" s="97" t="s">
        <v>140</v>
      </c>
      <c r="AI390" s="97" t="s">
        <v>76</v>
      </c>
      <c r="AJ390" s="97" t="s">
        <v>77</v>
      </c>
      <c r="AK390" s="97" t="s">
        <v>74</v>
      </c>
      <c r="AL390" s="97" t="s">
        <v>79</v>
      </c>
      <c r="AM390" s="97" t="s">
        <v>141</v>
      </c>
      <c r="AN390" s="97" t="s">
        <v>138</v>
      </c>
      <c r="AO390" s="98" t="str">
        <f ca="1">VLOOKUP(AG390,'TACC Competition'!$Z:$AA,2,0)</f>
        <v>Saudi Arabia</v>
      </c>
      <c r="AP390" s="98" t="str">
        <f ca="1">VLOOKUP(AH390,'TACC Competition'!$Z:$AA,2,0)</f>
        <v>Egypt</v>
      </c>
      <c r="AQ390" s="98" t="str">
        <f ca="1">VLOOKUP(AI390,'TACC Competition'!$Z:$AA,2,0)</f>
        <v>Qatar</v>
      </c>
      <c r="AR390" s="98" t="str">
        <f ca="1">VLOOKUP(AJ390,'TACC Competition'!$Z:$AA,2,0)</f>
        <v>Scotland</v>
      </c>
      <c r="AS390" s="98" t="str">
        <f ca="1">VLOOKUP(AK390,'TACC Competition'!$Z:$AA,2,0)</f>
        <v>Czechia</v>
      </c>
      <c r="AT390" s="98" t="str">
        <f ca="1">VLOOKUP(AL390,'TACC Competition'!$Z:$AA,2,0)</f>
        <v>Sweden</v>
      </c>
      <c r="AU390" s="98" t="str">
        <f ca="1">VLOOKUP(AM390,'TACC Competition'!$Z:$AA,2,0)</f>
        <v>Panama</v>
      </c>
      <c r="AV390" s="98" t="str">
        <f ca="1">VLOOKUP(AN390,'TACC Competition'!$Z:$AA,2,0)</f>
        <v>Norway</v>
      </c>
    </row>
    <row r="391" spans="19:48" x14ac:dyDescent="0.15">
      <c r="S391" s="43" t="str">
        <f t="shared" si="18"/>
        <v>ABCFGHIK</v>
      </c>
      <c r="T391" s="93">
        <v>389</v>
      </c>
      <c r="U391" s="96" t="s">
        <v>69</v>
      </c>
      <c r="V391" s="96" t="s">
        <v>70</v>
      </c>
      <c r="W391" s="96" t="s">
        <v>71</v>
      </c>
      <c r="X391" s="96"/>
      <c r="Y391" s="96"/>
      <c r="Z391" s="96" t="s">
        <v>73</v>
      </c>
      <c r="AA391" s="96" t="s">
        <v>106</v>
      </c>
      <c r="AB391" s="96" t="s">
        <v>133</v>
      </c>
      <c r="AC391" s="96" t="s">
        <v>134</v>
      </c>
      <c r="AD391" s="96"/>
      <c r="AE391" s="96" t="s">
        <v>136</v>
      </c>
      <c r="AF391" s="96"/>
      <c r="AG391" s="97" t="s">
        <v>139</v>
      </c>
      <c r="AH391" s="97" t="s">
        <v>140</v>
      </c>
      <c r="AI391" s="97" t="s">
        <v>76</v>
      </c>
      <c r="AJ391" s="97" t="s">
        <v>77</v>
      </c>
      <c r="AK391" s="97" t="s">
        <v>74</v>
      </c>
      <c r="AL391" s="97" t="s">
        <v>79</v>
      </c>
      <c r="AM391" s="97" t="s">
        <v>138</v>
      </c>
      <c r="AN391" s="97" t="s">
        <v>142</v>
      </c>
      <c r="AO391" s="98" t="str">
        <f ca="1">VLOOKUP(AG391,'TACC Competition'!$Z:$AA,2,0)</f>
        <v>Saudi Arabia</v>
      </c>
      <c r="AP391" s="98" t="str">
        <f ca="1">VLOOKUP(AH391,'TACC Competition'!$Z:$AA,2,0)</f>
        <v>Egypt</v>
      </c>
      <c r="AQ391" s="98" t="str">
        <f ca="1">VLOOKUP(AI391,'TACC Competition'!$Z:$AA,2,0)</f>
        <v>Qatar</v>
      </c>
      <c r="AR391" s="98" t="str">
        <f ca="1">VLOOKUP(AJ391,'TACC Competition'!$Z:$AA,2,0)</f>
        <v>Scotland</v>
      </c>
      <c r="AS391" s="98" t="str">
        <f ca="1">VLOOKUP(AK391,'TACC Competition'!$Z:$AA,2,0)</f>
        <v>Czechia</v>
      </c>
      <c r="AT391" s="98" t="str">
        <f ca="1">VLOOKUP(AL391,'TACC Competition'!$Z:$AA,2,0)</f>
        <v>Sweden</v>
      </c>
      <c r="AU391" s="98" t="str">
        <f ca="1">VLOOKUP(AM391,'TACC Competition'!$Z:$AA,2,0)</f>
        <v>Norway</v>
      </c>
      <c r="AV391" s="98" t="str">
        <f ca="1">VLOOKUP(AN391,'TACC Competition'!$Z:$AA,2,0)</f>
        <v>Uzbekistan</v>
      </c>
    </row>
    <row r="392" spans="19:48" x14ac:dyDescent="0.15">
      <c r="S392" s="43" t="str">
        <f t="shared" si="18"/>
        <v>ABCFGHIJ</v>
      </c>
      <c r="T392" s="93">
        <v>390</v>
      </c>
      <c r="U392" s="96" t="s">
        <v>69</v>
      </c>
      <c r="V392" s="96" t="s">
        <v>70</v>
      </c>
      <c r="W392" s="96" t="s">
        <v>71</v>
      </c>
      <c r="X392" s="96"/>
      <c r="Y392" s="96"/>
      <c r="Z392" s="96" t="s">
        <v>73</v>
      </c>
      <c r="AA392" s="96" t="s">
        <v>106</v>
      </c>
      <c r="AB392" s="96" t="s">
        <v>133</v>
      </c>
      <c r="AC392" s="96" t="s">
        <v>134</v>
      </c>
      <c r="AD392" s="96" t="s">
        <v>135</v>
      </c>
      <c r="AE392" s="96"/>
      <c r="AF392" s="96"/>
      <c r="AG392" s="97" t="s">
        <v>139</v>
      </c>
      <c r="AH392" s="97" t="s">
        <v>140</v>
      </c>
      <c r="AI392" s="97" t="s">
        <v>76</v>
      </c>
      <c r="AJ392" s="97" t="s">
        <v>77</v>
      </c>
      <c r="AK392" s="97" t="s">
        <v>74</v>
      </c>
      <c r="AL392" s="97" t="s">
        <v>79</v>
      </c>
      <c r="AM392" s="97" t="s">
        <v>138</v>
      </c>
      <c r="AN392" s="97" t="s">
        <v>137</v>
      </c>
      <c r="AO392" s="98" t="str">
        <f ca="1">VLOOKUP(AG392,'TACC Competition'!$Z:$AA,2,0)</f>
        <v>Saudi Arabia</v>
      </c>
      <c r="AP392" s="98" t="str">
        <f ca="1">VLOOKUP(AH392,'TACC Competition'!$Z:$AA,2,0)</f>
        <v>Egypt</v>
      </c>
      <c r="AQ392" s="98" t="str">
        <f ca="1">VLOOKUP(AI392,'TACC Competition'!$Z:$AA,2,0)</f>
        <v>Qatar</v>
      </c>
      <c r="AR392" s="98" t="str">
        <f ca="1">VLOOKUP(AJ392,'TACC Competition'!$Z:$AA,2,0)</f>
        <v>Scotland</v>
      </c>
      <c r="AS392" s="98" t="str">
        <f ca="1">VLOOKUP(AK392,'TACC Competition'!$Z:$AA,2,0)</f>
        <v>Czechia</v>
      </c>
      <c r="AT392" s="98" t="str">
        <f ca="1">VLOOKUP(AL392,'TACC Competition'!$Z:$AA,2,0)</f>
        <v>Sweden</v>
      </c>
      <c r="AU392" s="98" t="str">
        <f ca="1">VLOOKUP(AM392,'TACC Competition'!$Z:$AA,2,0)</f>
        <v>Norway</v>
      </c>
      <c r="AV392" s="98" t="str">
        <f ca="1">VLOOKUP(AN392,'TACC Competition'!$Z:$AA,2,0)</f>
        <v>Algeria</v>
      </c>
    </row>
    <row r="393" spans="19:48" x14ac:dyDescent="0.15">
      <c r="S393" s="43" t="str">
        <f t="shared" si="18"/>
        <v>ABCEIJKL</v>
      </c>
      <c r="T393" s="93">
        <v>391</v>
      </c>
      <c r="U393" s="96" t="s">
        <v>69</v>
      </c>
      <c r="V393" s="96" t="s">
        <v>70</v>
      </c>
      <c r="W393" s="96" t="s">
        <v>71</v>
      </c>
      <c r="X393" s="96"/>
      <c r="Y393" s="96" t="s">
        <v>72</v>
      </c>
      <c r="Z393" s="96"/>
      <c r="AA393" s="96"/>
      <c r="AB393" s="96"/>
      <c r="AC393" s="96" t="s">
        <v>134</v>
      </c>
      <c r="AD393" s="96" t="s">
        <v>135</v>
      </c>
      <c r="AE393" s="96" t="s">
        <v>136</v>
      </c>
      <c r="AF393" s="96" t="s">
        <v>65</v>
      </c>
      <c r="AG393" s="97" t="s">
        <v>78</v>
      </c>
      <c r="AH393" s="97" t="s">
        <v>137</v>
      </c>
      <c r="AI393" s="97" t="s">
        <v>76</v>
      </c>
      <c r="AJ393" s="97" t="s">
        <v>74</v>
      </c>
      <c r="AK393" s="97" t="s">
        <v>138</v>
      </c>
      <c r="AL393" s="97" t="s">
        <v>77</v>
      </c>
      <c r="AM393" s="97" t="s">
        <v>141</v>
      </c>
      <c r="AN393" s="97" t="s">
        <v>142</v>
      </c>
      <c r="AO393" s="98" t="str">
        <f ca="1">VLOOKUP(AG393,'TACC Competition'!$Z:$AA,2,0)</f>
        <v>Cote d'Ivoire</v>
      </c>
      <c r="AP393" s="98" t="str">
        <f ca="1">VLOOKUP(AH393,'TACC Competition'!$Z:$AA,2,0)</f>
        <v>Algeria</v>
      </c>
      <c r="AQ393" s="98" t="str">
        <f ca="1">VLOOKUP(AI393,'TACC Competition'!$Z:$AA,2,0)</f>
        <v>Qatar</v>
      </c>
      <c r="AR393" s="98" t="str">
        <f ca="1">VLOOKUP(AJ393,'TACC Competition'!$Z:$AA,2,0)</f>
        <v>Czechia</v>
      </c>
      <c r="AS393" s="98" t="str">
        <f ca="1">VLOOKUP(AK393,'TACC Competition'!$Z:$AA,2,0)</f>
        <v>Norway</v>
      </c>
      <c r="AT393" s="98" t="str">
        <f ca="1">VLOOKUP(AL393,'TACC Competition'!$Z:$AA,2,0)</f>
        <v>Scotland</v>
      </c>
      <c r="AU393" s="98" t="str">
        <f ca="1">VLOOKUP(AM393,'TACC Competition'!$Z:$AA,2,0)</f>
        <v>Panama</v>
      </c>
      <c r="AV393" s="98" t="str">
        <f ca="1">VLOOKUP(AN393,'TACC Competition'!$Z:$AA,2,0)</f>
        <v>Uzbekistan</v>
      </c>
    </row>
    <row r="394" spans="19:48" x14ac:dyDescent="0.15">
      <c r="S394" s="43" t="str">
        <f t="shared" si="18"/>
        <v>ABCEHJKL</v>
      </c>
      <c r="T394" s="93">
        <v>392</v>
      </c>
      <c r="U394" s="96" t="s">
        <v>69</v>
      </c>
      <c r="V394" s="96" t="s">
        <v>70</v>
      </c>
      <c r="W394" s="96" t="s">
        <v>71</v>
      </c>
      <c r="X394" s="96"/>
      <c r="Y394" s="96" t="s">
        <v>72</v>
      </c>
      <c r="Z394" s="96"/>
      <c r="AA394" s="96"/>
      <c r="AB394" s="96" t="s">
        <v>133</v>
      </c>
      <c r="AC394" s="96"/>
      <c r="AD394" s="96" t="s">
        <v>135</v>
      </c>
      <c r="AE394" s="96" t="s">
        <v>136</v>
      </c>
      <c r="AF394" s="96" t="s">
        <v>65</v>
      </c>
      <c r="AG394" s="97" t="s">
        <v>78</v>
      </c>
      <c r="AH394" s="97" t="s">
        <v>137</v>
      </c>
      <c r="AI394" s="97" t="s">
        <v>76</v>
      </c>
      <c r="AJ394" s="97" t="s">
        <v>77</v>
      </c>
      <c r="AK394" s="97" t="s">
        <v>74</v>
      </c>
      <c r="AL394" s="97" t="s">
        <v>139</v>
      </c>
      <c r="AM394" s="97" t="s">
        <v>141</v>
      </c>
      <c r="AN394" s="97" t="s">
        <v>142</v>
      </c>
      <c r="AO394" s="98" t="str">
        <f ca="1">VLOOKUP(AG394,'TACC Competition'!$Z:$AA,2,0)</f>
        <v>Cote d'Ivoire</v>
      </c>
      <c r="AP394" s="98" t="str">
        <f ca="1">VLOOKUP(AH394,'TACC Competition'!$Z:$AA,2,0)</f>
        <v>Algeria</v>
      </c>
      <c r="AQ394" s="98" t="str">
        <f ca="1">VLOOKUP(AI394,'TACC Competition'!$Z:$AA,2,0)</f>
        <v>Qatar</v>
      </c>
      <c r="AR394" s="98" t="str">
        <f ca="1">VLOOKUP(AJ394,'TACC Competition'!$Z:$AA,2,0)</f>
        <v>Scotland</v>
      </c>
      <c r="AS394" s="98" t="str">
        <f ca="1">VLOOKUP(AK394,'TACC Competition'!$Z:$AA,2,0)</f>
        <v>Czechia</v>
      </c>
      <c r="AT394" s="98" t="str">
        <f ca="1">VLOOKUP(AL394,'TACC Competition'!$Z:$AA,2,0)</f>
        <v>Saudi Arabia</v>
      </c>
      <c r="AU394" s="98" t="str">
        <f ca="1">VLOOKUP(AM394,'TACC Competition'!$Z:$AA,2,0)</f>
        <v>Panama</v>
      </c>
      <c r="AV394" s="98" t="str">
        <f ca="1">VLOOKUP(AN394,'TACC Competition'!$Z:$AA,2,0)</f>
        <v>Uzbekistan</v>
      </c>
    </row>
    <row r="395" spans="19:48" x14ac:dyDescent="0.15">
      <c r="S395" s="43" t="str">
        <f t="shared" si="18"/>
        <v>ABCEHIKL</v>
      </c>
      <c r="T395" s="93">
        <v>393</v>
      </c>
      <c r="U395" s="96" t="s">
        <v>69</v>
      </c>
      <c r="V395" s="96" t="s">
        <v>70</v>
      </c>
      <c r="W395" s="96" t="s">
        <v>71</v>
      </c>
      <c r="X395" s="96"/>
      <c r="Y395" s="96" t="s">
        <v>72</v>
      </c>
      <c r="Z395" s="96"/>
      <c r="AA395" s="96"/>
      <c r="AB395" s="96" t="s">
        <v>133</v>
      </c>
      <c r="AC395" s="96" t="s">
        <v>134</v>
      </c>
      <c r="AD395" s="96"/>
      <c r="AE395" s="96" t="s">
        <v>136</v>
      </c>
      <c r="AF395" s="96" t="s">
        <v>65</v>
      </c>
      <c r="AG395" s="97" t="s">
        <v>78</v>
      </c>
      <c r="AH395" s="97" t="s">
        <v>138</v>
      </c>
      <c r="AI395" s="97" t="s">
        <v>76</v>
      </c>
      <c r="AJ395" s="97" t="s">
        <v>77</v>
      </c>
      <c r="AK395" s="97" t="s">
        <v>74</v>
      </c>
      <c r="AL395" s="97" t="s">
        <v>139</v>
      </c>
      <c r="AM395" s="97" t="s">
        <v>141</v>
      </c>
      <c r="AN395" s="97" t="s">
        <v>142</v>
      </c>
      <c r="AO395" s="98" t="str">
        <f ca="1">VLOOKUP(AG395,'TACC Competition'!$Z:$AA,2,0)</f>
        <v>Cote d'Ivoire</v>
      </c>
      <c r="AP395" s="98" t="str">
        <f ca="1">VLOOKUP(AH395,'TACC Competition'!$Z:$AA,2,0)</f>
        <v>Norway</v>
      </c>
      <c r="AQ395" s="98" t="str">
        <f ca="1">VLOOKUP(AI395,'TACC Competition'!$Z:$AA,2,0)</f>
        <v>Qatar</v>
      </c>
      <c r="AR395" s="98" t="str">
        <f ca="1">VLOOKUP(AJ395,'TACC Competition'!$Z:$AA,2,0)</f>
        <v>Scotland</v>
      </c>
      <c r="AS395" s="98" t="str">
        <f ca="1">VLOOKUP(AK395,'TACC Competition'!$Z:$AA,2,0)</f>
        <v>Czechia</v>
      </c>
      <c r="AT395" s="98" t="str">
        <f ca="1">VLOOKUP(AL395,'TACC Competition'!$Z:$AA,2,0)</f>
        <v>Saudi Arabia</v>
      </c>
      <c r="AU395" s="98" t="str">
        <f ca="1">VLOOKUP(AM395,'TACC Competition'!$Z:$AA,2,0)</f>
        <v>Panama</v>
      </c>
      <c r="AV395" s="98" t="str">
        <f ca="1">VLOOKUP(AN395,'TACC Competition'!$Z:$AA,2,0)</f>
        <v>Uzbekistan</v>
      </c>
    </row>
    <row r="396" spans="19:48" x14ac:dyDescent="0.15">
      <c r="S396" s="43" t="str">
        <f t="shared" si="18"/>
        <v>ABCEHIJL</v>
      </c>
      <c r="T396" s="93">
        <v>394</v>
      </c>
      <c r="U396" s="96" t="s">
        <v>69</v>
      </c>
      <c r="V396" s="96" t="s">
        <v>70</v>
      </c>
      <c r="W396" s="96" t="s">
        <v>71</v>
      </c>
      <c r="X396" s="96"/>
      <c r="Y396" s="96" t="s">
        <v>72</v>
      </c>
      <c r="Z396" s="96"/>
      <c r="AA396" s="96"/>
      <c r="AB396" s="96" t="s">
        <v>133</v>
      </c>
      <c r="AC396" s="96" t="s">
        <v>134</v>
      </c>
      <c r="AD396" s="96" t="s">
        <v>135</v>
      </c>
      <c r="AE396" s="96"/>
      <c r="AF396" s="96" t="s">
        <v>65</v>
      </c>
      <c r="AG396" s="97" t="s">
        <v>78</v>
      </c>
      <c r="AH396" s="97" t="s">
        <v>137</v>
      </c>
      <c r="AI396" s="97" t="s">
        <v>76</v>
      </c>
      <c r="AJ396" s="97" t="s">
        <v>77</v>
      </c>
      <c r="AK396" s="97" t="s">
        <v>74</v>
      </c>
      <c r="AL396" s="97" t="s">
        <v>139</v>
      </c>
      <c r="AM396" s="97" t="s">
        <v>141</v>
      </c>
      <c r="AN396" s="97" t="s">
        <v>138</v>
      </c>
      <c r="AO396" s="98" t="str">
        <f ca="1">VLOOKUP(AG396,'TACC Competition'!$Z:$AA,2,0)</f>
        <v>Cote d'Ivoire</v>
      </c>
      <c r="AP396" s="98" t="str">
        <f ca="1">VLOOKUP(AH396,'TACC Competition'!$Z:$AA,2,0)</f>
        <v>Algeria</v>
      </c>
      <c r="AQ396" s="98" t="str">
        <f ca="1">VLOOKUP(AI396,'TACC Competition'!$Z:$AA,2,0)</f>
        <v>Qatar</v>
      </c>
      <c r="AR396" s="98" t="str">
        <f ca="1">VLOOKUP(AJ396,'TACC Competition'!$Z:$AA,2,0)</f>
        <v>Scotland</v>
      </c>
      <c r="AS396" s="98" t="str">
        <f ca="1">VLOOKUP(AK396,'TACC Competition'!$Z:$AA,2,0)</f>
        <v>Czechia</v>
      </c>
      <c r="AT396" s="98" t="str">
        <f ca="1">VLOOKUP(AL396,'TACC Competition'!$Z:$AA,2,0)</f>
        <v>Saudi Arabia</v>
      </c>
      <c r="AU396" s="98" t="str">
        <f ca="1">VLOOKUP(AM396,'TACC Competition'!$Z:$AA,2,0)</f>
        <v>Panama</v>
      </c>
      <c r="AV396" s="98" t="str">
        <f ca="1">VLOOKUP(AN396,'TACC Competition'!$Z:$AA,2,0)</f>
        <v>Norway</v>
      </c>
    </row>
    <row r="397" spans="19:48" x14ac:dyDescent="0.15">
      <c r="S397" s="43" t="str">
        <f t="shared" si="18"/>
        <v>ABCEHIJK</v>
      </c>
      <c r="T397" s="93">
        <v>395</v>
      </c>
      <c r="U397" s="96" t="s">
        <v>69</v>
      </c>
      <c r="V397" s="96" t="s">
        <v>70</v>
      </c>
      <c r="W397" s="96" t="s">
        <v>71</v>
      </c>
      <c r="X397" s="96"/>
      <c r="Y397" s="96" t="s">
        <v>72</v>
      </c>
      <c r="Z397" s="96"/>
      <c r="AA397" s="96"/>
      <c r="AB397" s="96" t="s">
        <v>133</v>
      </c>
      <c r="AC397" s="96" t="s">
        <v>134</v>
      </c>
      <c r="AD397" s="96" t="s">
        <v>135</v>
      </c>
      <c r="AE397" s="96" t="s">
        <v>136</v>
      </c>
      <c r="AF397" s="96"/>
      <c r="AG397" s="97" t="s">
        <v>78</v>
      </c>
      <c r="AH397" s="97" t="s">
        <v>137</v>
      </c>
      <c r="AI397" s="97" t="s">
        <v>76</v>
      </c>
      <c r="AJ397" s="97" t="s">
        <v>77</v>
      </c>
      <c r="AK397" s="97" t="s">
        <v>74</v>
      </c>
      <c r="AL397" s="97" t="s">
        <v>139</v>
      </c>
      <c r="AM397" s="97" t="s">
        <v>138</v>
      </c>
      <c r="AN397" s="97" t="s">
        <v>142</v>
      </c>
      <c r="AO397" s="98" t="str">
        <f ca="1">VLOOKUP(AG397,'TACC Competition'!$Z:$AA,2,0)</f>
        <v>Cote d'Ivoire</v>
      </c>
      <c r="AP397" s="98" t="str">
        <f ca="1">VLOOKUP(AH397,'TACC Competition'!$Z:$AA,2,0)</f>
        <v>Algeria</v>
      </c>
      <c r="AQ397" s="98" t="str">
        <f ca="1">VLOOKUP(AI397,'TACC Competition'!$Z:$AA,2,0)</f>
        <v>Qatar</v>
      </c>
      <c r="AR397" s="98" t="str">
        <f ca="1">VLOOKUP(AJ397,'TACC Competition'!$Z:$AA,2,0)</f>
        <v>Scotland</v>
      </c>
      <c r="AS397" s="98" t="str">
        <f ca="1">VLOOKUP(AK397,'TACC Competition'!$Z:$AA,2,0)</f>
        <v>Czechia</v>
      </c>
      <c r="AT397" s="98" t="str">
        <f ca="1">VLOOKUP(AL397,'TACC Competition'!$Z:$AA,2,0)</f>
        <v>Saudi Arabia</v>
      </c>
      <c r="AU397" s="98" t="str">
        <f ca="1">VLOOKUP(AM397,'TACC Competition'!$Z:$AA,2,0)</f>
        <v>Norway</v>
      </c>
      <c r="AV397" s="98" t="str">
        <f ca="1">VLOOKUP(AN397,'TACC Competition'!$Z:$AA,2,0)</f>
        <v>Uzbekistan</v>
      </c>
    </row>
    <row r="398" spans="19:48" x14ac:dyDescent="0.15">
      <c r="S398" s="43" t="str">
        <f t="shared" si="18"/>
        <v>ABCEGJKL</v>
      </c>
      <c r="T398" s="93">
        <v>396</v>
      </c>
      <c r="U398" s="96" t="s">
        <v>69</v>
      </c>
      <c r="V398" s="96" t="s">
        <v>70</v>
      </c>
      <c r="W398" s="96" t="s">
        <v>71</v>
      </c>
      <c r="X398" s="96"/>
      <c r="Y398" s="96" t="s">
        <v>72</v>
      </c>
      <c r="Z398" s="96"/>
      <c r="AA398" s="96" t="s">
        <v>106</v>
      </c>
      <c r="AB398" s="96"/>
      <c r="AC398" s="96"/>
      <c r="AD398" s="96" t="s">
        <v>135</v>
      </c>
      <c r="AE398" s="96" t="s">
        <v>136</v>
      </c>
      <c r="AF398" s="96" t="s">
        <v>65</v>
      </c>
      <c r="AG398" s="97" t="s">
        <v>78</v>
      </c>
      <c r="AH398" s="97" t="s">
        <v>137</v>
      </c>
      <c r="AI398" s="97" t="s">
        <v>76</v>
      </c>
      <c r="AJ398" s="97" t="s">
        <v>77</v>
      </c>
      <c r="AK398" s="97" t="s">
        <v>74</v>
      </c>
      <c r="AL398" s="97" t="s">
        <v>140</v>
      </c>
      <c r="AM398" s="97" t="s">
        <v>141</v>
      </c>
      <c r="AN398" s="97" t="s">
        <v>142</v>
      </c>
      <c r="AO398" s="98" t="str">
        <f ca="1">VLOOKUP(AG398,'TACC Competition'!$Z:$AA,2,0)</f>
        <v>Cote d'Ivoire</v>
      </c>
      <c r="AP398" s="98" t="str">
        <f ca="1">VLOOKUP(AH398,'TACC Competition'!$Z:$AA,2,0)</f>
        <v>Algeria</v>
      </c>
      <c r="AQ398" s="98" t="str">
        <f ca="1">VLOOKUP(AI398,'TACC Competition'!$Z:$AA,2,0)</f>
        <v>Qatar</v>
      </c>
      <c r="AR398" s="98" t="str">
        <f ca="1">VLOOKUP(AJ398,'TACC Competition'!$Z:$AA,2,0)</f>
        <v>Scotland</v>
      </c>
      <c r="AS398" s="98" t="str">
        <f ca="1">VLOOKUP(AK398,'TACC Competition'!$Z:$AA,2,0)</f>
        <v>Czechia</v>
      </c>
      <c r="AT398" s="98" t="str">
        <f ca="1">VLOOKUP(AL398,'TACC Competition'!$Z:$AA,2,0)</f>
        <v>Egypt</v>
      </c>
      <c r="AU398" s="98" t="str">
        <f ca="1">VLOOKUP(AM398,'TACC Competition'!$Z:$AA,2,0)</f>
        <v>Panama</v>
      </c>
      <c r="AV398" s="98" t="str">
        <f ca="1">VLOOKUP(AN398,'TACC Competition'!$Z:$AA,2,0)</f>
        <v>Uzbekistan</v>
      </c>
    </row>
    <row r="399" spans="19:48" x14ac:dyDescent="0.15">
      <c r="S399" s="43" t="str">
        <f t="shared" si="18"/>
        <v>ABCEGIKL</v>
      </c>
      <c r="T399" s="93">
        <v>397</v>
      </c>
      <c r="U399" s="96" t="s">
        <v>69</v>
      </c>
      <c r="V399" s="96" t="s">
        <v>70</v>
      </c>
      <c r="W399" s="96" t="s">
        <v>71</v>
      </c>
      <c r="X399" s="96"/>
      <c r="Y399" s="96" t="s">
        <v>72</v>
      </c>
      <c r="Z399" s="96"/>
      <c r="AA399" s="96" t="s">
        <v>106</v>
      </c>
      <c r="AB399" s="96"/>
      <c r="AC399" s="96" t="s">
        <v>134</v>
      </c>
      <c r="AD399" s="96"/>
      <c r="AE399" s="96" t="s">
        <v>136</v>
      </c>
      <c r="AF399" s="96" t="s">
        <v>65</v>
      </c>
      <c r="AG399" s="97" t="s">
        <v>78</v>
      </c>
      <c r="AH399" s="97" t="s">
        <v>140</v>
      </c>
      <c r="AI399" s="97" t="s">
        <v>76</v>
      </c>
      <c r="AJ399" s="97" t="s">
        <v>74</v>
      </c>
      <c r="AK399" s="97" t="s">
        <v>138</v>
      </c>
      <c r="AL399" s="97" t="s">
        <v>77</v>
      </c>
      <c r="AM399" s="97" t="s">
        <v>141</v>
      </c>
      <c r="AN399" s="97" t="s">
        <v>142</v>
      </c>
      <c r="AO399" s="98" t="str">
        <f ca="1">VLOOKUP(AG399,'TACC Competition'!$Z:$AA,2,0)</f>
        <v>Cote d'Ivoire</v>
      </c>
      <c r="AP399" s="98" t="str">
        <f ca="1">VLOOKUP(AH399,'TACC Competition'!$Z:$AA,2,0)</f>
        <v>Egypt</v>
      </c>
      <c r="AQ399" s="98" t="str">
        <f ca="1">VLOOKUP(AI399,'TACC Competition'!$Z:$AA,2,0)</f>
        <v>Qatar</v>
      </c>
      <c r="AR399" s="98" t="str">
        <f ca="1">VLOOKUP(AJ399,'TACC Competition'!$Z:$AA,2,0)</f>
        <v>Czechia</v>
      </c>
      <c r="AS399" s="98" t="str">
        <f ca="1">VLOOKUP(AK399,'TACC Competition'!$Z:$AA,2,0)</f>
        <v>Norway</v>
      </c>
      <c r="AT399" s="98" t="str">
        <f ca="1">VLOOKUP(AL399,'TACC Competition'!$Z:$AA,2,0)</f>
        <v>Scotland</v>
      </c>
      <c r="AU399" s="98" t="str">
        <f ca="1">VLOOKUP(AM399,'TACC Competition'!$Z:$AA,2,0)</f>
        <v>Panama</v>
      </c>
      <c r="AV399" s="98" t="str">
        <f ca="1">VLOOKUP(AN399,'TACC Competition'!$Z:$AA,2,0)</f>
        <v>Uzbekistan</v>
      </c>
    </row>
    <row r="400" spans="19:48" x14ac:dyDescent="0.15">
      <c r="S400" s="43" t="str">
        <f t="shared" si="18"/>
        <v>ABCEGIJL</v>
      </c>
      <c r="T400" s="93">
        <v>398</v>
      </c>
      <c r="U400" s="96" t="s">
        <v>69</v>
      </c>
      <c r="V400" s="96" t="s">
        <v>70</v>
      </c>
      <c r="W400" s="96" t="s">
        <v>71</v>
      </c>
      <c r="X400" s="96"/>
      <c r="Y400" s="96" t="s">
        <v>72</v>
      </c>
      <c r="Z400" s="96"/>
      <c r="AA400" s="96" t="s">
        <v>106</v>
      </c>
      <c r="AB400" s="96"/>
      <c r="AC400" s="96" t="s">
        <v>134</v>
      </c>
      <c r="AD400" s="96" t="s">
        <v>135</v>
      </c>
      <c r="AE400" s="96"/>
      <c r="AF400" s="96" t="s">
        <v>65</v>
      </c>
      <c r="AG400" s="97" t="s">
        <v>78</v>
      </c>
      <c r="AH400" s="97" t="s">
        <v>137</v>
      </c>
      <c r="AI400" s="97" t="s">
        <v>76</v>
      </c>
      <c r="AJ400" s="97" t="s">
        <v>77</v>
      </c>
      <c r="AK400" s="97" t="s">
        <v>74</v>
      </c>
      <c r="AL400" s="97" t="s">
        <v>140</v>
      </c>
      <c r="AM400" s="97" t="s">
        <v>141</v>
      </c>
      <c r="AN400" s="97" t="s">
        <v>138</v>
      </c>
      <c r="AO400" s="98" t="str">
        <f ca="1">VLOOKUP(AG400,'TACC Competition'!$Z:$AA,2,0)</f>
        <v>Cote d'Ivoire</v>
      </c>
      <c r="AP400" s="98" t="str">
        <f ca="1">VLOOKUP(AH400,'TACC Competition'!$Z:$AA,2,0)</f>
        <v>Algeria</v>
      </c>
      <c r="AQ400" s="98" t="str">
        <f ca="1">VLOOKUP(AI400,'TACC Competition'!$Z:$AA,2,0)</f>
        <v>Qatar</v>
      </c>
      <c r="AR400" s="98" t="str">
        <f ca="1">VLOOKUP(AJ400,'TACC Competition'!$Z:$AA,2,0)</f>
        <v>Scotland</v>
      </c>
      <c r="AS400" s="98" t="str">
        <f ca="1">VLOOKUP(AK400,'TACC Competition'!$Z:$AA,2,0)</f>
        <v>Czechia</v>
      </c>
      <c r="AT400" s="98" t="str">
        <f ca="1">VLOOKUP(AL400,'TACC Competition'!$Z:$AA,2,0)</f>
        <v>Egypt</v>
      </c>
      <c r="AU400" s="98" t="str">
        <f ca="1">VLOOKUP(AM400,'TACC Competition'!$Z:$AA,2,0)</f>
        <v>Panama</v>
      </c>
      <c r="AV400" s="98" t="str">
        <f ca="1">VLOOKUP(AN400,'TACC Competition'!$Z:$AA,2,0)</f>
        <v>Norway</v>
      </c>
    </row>
    <row r="401" spans="19:48" x14ac:dyDescent="0.15">
      <c r="S401" s="43" t="str">
        <f t="shared" si="18"/>
        <v>ABCEGIJK</v>
      </c>
      <c r="T401" s="93">
        <v>399</v>
      </c>
      <c r="U401" s="96" t="s">
        <v>69</v>
      </c>
      <c r="V401" s="96" t="s">
        <v>70</v>
      </c>
      <c r="W401" s="96" t="s">
        <v>71</v>
      </c>
      <c r="X401" s="96"/>
      <c r="Y401" s="96" t="s">
        <v>72</v>
      </c>
      <c r="Z401" s="96"/>
      <c r="AA401" s="96" t="s">
        <v>106</v>
      </c>
      <c r="AB401" s="96"/>
      <c r="AC401" s="96" t="s">
        <v>134</v>
      </c>
      <c r="AD401" s="96" t="s">
        <v>135</v>
      </c>
      <c r="AE401" s="96" t="s">
        <v>136</v>
      </c>
      <c r="AF401" s="96"/>
      <c r="AG401" s="97" t="s">
        <v>78</v>
      </c>
      <c r="AH401" s="97" t="s">
        <v>137</v>
      </c>
      <c r="AI401" s="97" t="s">
        <v>76</v>
      </c>
      <c r="AJ401" s="97" t="s">
        <v>77</v>
      </c>
      <c r="AK401" s="97" t="s">
        <v>74</v>
      </c>
      <c r="AL401" s="97" t="s">
        <v>140</v>
      </c>
      <c r="AM401" s="97" t="s">
        <v>138</v>
      </c>
      <c r="AN401" s="97" t="s">
        <v>142</v>
      </c>
      <c r="AO401" s="98" t="str">
        <f ca="1">VLOOKUP(AG401,'TACC Competition'!$Z:$AA,2,0)</f>
        <v>Cote d'Ivoire</v>
      </c>
      <c r="AP401" s="98" t="str">
        <f ca="1">VLOOKUP(AH401,'TACC Competition'!$Z:$AA,2,0)</f>
        <v>Algeria</v>
      </c>
      <c r="AQ401" s="98" t="str">
        <f ca="1">VLOOKUP(AI401,'TACC Competition'!$Z:$AA,2,0)</f>
        <v>Qatar</v>
      </c>
      <c r="AR401" s="98" t="str">
        <f ca="1">VLOOKUP(AJ401,'TACC Competition'!$Z:$AA,2,0)</f>
        <v>Scotland</v>
      </c>
      <c r="AS401" s="98" t="str">
        <f ca="1">VLOOKUP(AK401,'TACC Competition'!$Z:$AA,2,0)</f>
        <v>Czechia</v>
      </c>
      <c r="AT401" s="98" t="str">
        <f ca="1">VLOOKUP(AL401,'TACC Competition'!$Z:$AA,2,0)</f>
        <v>Egypt</v>
      </c>
      <c r="AU401" s="98" t="str">
        <f ca="1">VLOOKUP(AM401,'TACC Competition'!$Z:$AA,2,0)</f>
        <v>Norway</v>
      </c>
      <c r="AV401" s="98" t="str">
        <f ca="1">VLOOKUP(AN401,'TACC Competition'!$Z:$AA,2,0)</f>
        <v>Uzbekistan</v>
      </c>
    </row>
    <row r="402" spans="19:48" x14ac:dyDescent="0.15">
      <c r="S402" s="43" t="str">
        <f t="shared" si="18"/>
        <v>ABCEGHKL</v>
      </c>
      <c r="T402" s="93">
        <v>400</v>
      </c>
      <c r="U402" s="96" t="s">
        <v>69</v>
      </c>
      <c r="V402" s="96" t="s">
        <v>70</v>
      </c>
      <c r="W402" s="96" t="s">
        <v>71</v>
      </c>
      <c r="X402" s="96"/>
      <c r="Y402" s="96" t="s">
        <v>72</v>
      </c>
      <c r="Z402" s="96"/>
      <c r="AA402" s="96" t="s">
        <v>106</v>
      </c>
      <c r="AB402" s="96" t="s">
        <v>133</v>
      </c>
      <c r="AC402" s="96"/>
      <c r="AD402" s="96"/>
      <c r="AE402" s="96" t="s">
        <v>136</v>
      </c>
      <c r="AF402" s="96" t="s">
        <v>65</v>
      </c>
      <c r="AG402" s="97" t="s">
        <v>78</v>
      </c>
      <c r="AH402" s="97" t="s">
        <v>140</v>
      </c>
      <c r="AI402" s="97" t="s">
        <v>76</v>
      </c>
      <c r="AJ402" s="97" t="s">
        <v>77</v>
      </c>
      <c r="AK402" s="97" t="s">
        <v>74</v>
      </c>
      <c r="AL402" s="97" t="s">
        <v>139</v>
      </c>
      <c r="AM402" s="97" t="s">
        <v>141</v>
      </c>
      <c r="AN402" s="97" t="s">
        <v>142</v>
      </c>
      <c r="AO402" s="98" t="str">
        <f ca="1">VLOOKUP(AG402,'TACC Competition'!$Z:$AA,2,0)</f>
        <v>Cote d'Ivoire</v>
      </c>
      <c r="AP402" s="98" t="str">
        <f ca="1">VLOOKUP(AH402,'TACC Competition'!$Z:$AA,2,0)</f>
        <v>Egypt</v>
      </c>
      <c r="AQ402" s="98" t="str">
        <f ca="1">VLOOKUP(AI402,'TACC Competition'!$Z:$AA,2,0)</f>
        <v>Qatar</v>
      </c>
      <c r="AR402" s="98" t="str">
        <f ca="1">VLOOKUP(AJ402,'TACC Competition'!$Z:$AA,2,0)</f>
        <v>Scotland</v>
      </c>
      <c r="AS402" s="98" t="str">
        <f ca="1">VLOOKUP(AK402,'TACC Competition'!$Z:$AA,2,0)</f>
        <v>Czechia</v>
      </c>
      <c r="AT402" s="98" t="str">
        <f ca="1">VLOOKUP(AL402,'TACC Competition'!$Z:$AA,2,0)</f>
        <v>Saudi Arabia</v>
      </c>
      <c r="AU402" s="98" t="str">
        <f ca="1">VLOOKUP(AM402,'TACC Competition'!$Z:$AA,2,0)</f>
        <v>Panama</v>
      </c>
      <c r="AV402" s="98" t="str">
        <f ca="1">VLOOKUP(AN402,'TACC Competition'!$Z:$AA,2,0)</f>
        <v>Uzbekistan</v>
      </c>
    </row>
    <row r="403" spans="19:48" x14ac:dyDescent="0.15">
      <c r="S403" s="43" t="str">
        <f t="shared" si="18"/>
        <v>ABCEGHJL</v>
      </c>
      <c r="T403" s="93">
        <v>401</v>
      </c>
      <c r="U403" s="96" t="s">
        <v>69</v>
      </c>
      <c r="V403" s="96" t="s">
        <v>70</v>
      </c>
      <c r="W403" s="96" t="s">
        <v>71</v>
      </c>
      <c r="X403" s="96"/>
      <c r="Y403" s="96" t="s">
        <v>72</v>
      </c>
      <c r="Z403" s="96"/>
      <c r="AA403" s="96" t="s">
        <v>106</v>
      </c>
      <c r="AB403" s="96" t="s">
        <v>133</v>
      </c>
      <c r="AC403" s="96"/>
      <c r="AD403" s="96" t="s">
        <v>135</v>
      </c>
      <c r="AE403" s="96"/>
      <c r="AF403" s="96" t="s">
        <v>65</v>
      </c>
      <c r="AG403" s="97" t="s">
        <v>139</v>
      </c>
      <c r="AH403" s="97" t="s">
        <v>137</v>
      </c>
      <c r="AI403" s="97" t="s">
        <v>76</v>
      </c>
      <c r="AJ403" s="97" t="s">
        <v>77</v>
      </c>
      <c r="AK403" s="97" t="s">
        <v>74</v>
      </c>
      <c r="AL403" s="97" t="s">
        <v>140</v>
      </c>
      <c r="AM403" s="97" t="s">
        <v>141</v>
      </c>
      <c r="AN403" s="97" t="s">
        <v>78</v>
      </c>
      <c r="AO403" s="98" t="str">
        <f ca="1">VLOOKUP(AG403,'TACC Competition'!$Z:$AA,2,0)</f>
        <v>Saudi Arabia</v>
      </c>
      <c r="AP403" s="98" t="str">
        <f ca="1">VLOOKUP(AH403,'TACC Competition'!$Z:$AA,2,0)</f>
        <v>Algeria</v>
      </c>
      <c r="AQ403" s="98" t="str">
        <f ca="1">VLOOKUP(AI403,'TACC Competition'!$Z:$AA,2,0)</f>
        <v>Qatar</v>
      </c>
      <c r="AR403" s="98" t="str">
        <f ca="1">VLOOKUP(AJ403,'TACC Competition'!$Z:$AA,2,0)</f>
        <v>Scotland</v>
      </c>
      <c r="AS403" s="98" t="str">
        <f ca="1">VLOOKUP(AK403,'TACC Competition'!$Z:$AA,2,0)</f>
        <v>Czechia</v>
      </c>
      <c r="AT403" s="98" t="str">
        <f ca="1">VLOOKUP(AL403,'TACC Competition'!$Z:$AA,2,0)</f>
        <v>Egypt</v>
      </c>
      <c r="AU403" s="98" t="str">
        <f ca="1">VLOOKUP(AM403,'TACC Competition'!$Z:$AA,2,0)</f>
        <v>Panama</v>
      </c>
      <c r="AV403" s="98" t="str">
        <f ca="1">VLOOKUP(AN403,'TACC Competition'!$Z:$AA,2,0)</f>
        <v>Cote d'Ivoire</v>
      </c>
    </row>
    <row r="404" spans="19:48" x14ac:dyDescent="0.15">
      <c r="S404" s="43" t="str">
        <f t="shared" si="18"/>
        <v>ABCEGHJK</v>
      </c>
      <c r="T404" s="93">
        <v>402</v>
      </c>
      <c r="U404" s="96" t="s">
        <v>69</v>
      </c>
      <c r="V404" s="96" t="s">
        <v>70</v>
      </c>
      <c r="W404" s="96" t="s">
        <v>71</v>
      </c>
      <c r="X404" s="96"/>
      <c r="Y404" s="96" t="s">
        <v>72</v>
      </c>
      <c r="Z404" s="96"/>
      <c r="AA404" s="96" t="s">
        <v>106</v>
      </c>
      <c r="AB404" s="96" t="s">
        <v>133</v>
      </c>
      <c r="AC404" s="96"/>
      <c r="AD404" s="96" t="s">
        <v>135</v>
      </c>
      <c r="AE404" s="96" t="s">
        <v>136</v>
      </c>
      <c r="AF404" s="96"/>
      <c r="AG404" s="97" t="s">
        <v>139</v>
      </c>
      <c r="AH404" s="97" t="s">
        <v>137</v>
      </c>
      <c r="AI404" s="97" t="s">
        <v>76</v>
      </c>
      <c r="AJ404" s="97" t="s">
        <v>77</v>
      </c>
      <c r="AK404" s="97" t="s">
        <v>74</v>
      </c>
      <c r="AL404" s="97" t="s">
        <v>140</v>
      </c>
      <c r="AM404" s="97" t="s">
        <v>78</v>
      </c>
      <c r="AN404" s="97" t="s">
        <v>142</v>
      </c>
      <c r="AO404" s="98" t="str">
        <f ca="1">VLOOKUP(AG404,'TACC Competition'!$Z:$AA,2,0)</f>
        <v>Saudi Arabia</v>
      </c>
      <c r="AP404" s="98" t="str">
        <f ca="1">VLOOKUP(AH404,'TACC Competition'!$Z:$AA,2,0)</f>
        <v>Algeria</v>
      </c>
      <c r="AQ404" s="98" t="str">
        <f ca="1">VLOOKUP(AI404,'TACC Competition'!$Z:$AA,2,0)</f>
        <v>Qatar</v>
      </c>
      <c r="AR404" s="98" t="str">
        <f ca="1">VLOOKUP(AJ404,'TACC Competition'!$Z:$AA,2,0)</f>
        <v>Scotland</v>
      </c>
      <c r="AS404" s="98" t="str">
        <f ca="1">VLOOKUP(AK404,'TACC Competition'!$Z:$AA,2,0)</f>
        <v>Czechia</v>
      </c>
      <c r="AT404" s="98" t="str">
        <f ca="1">VLOOKUP(AL404,'TACC Competition'!$Z:$AA,2,0)</f>
        <v>Egypt</v>
      </c>
      <c r="AU404" s="98" t="str">
        <f ca="1">VLOOKUP(AM404,'TACC Competition'!$Z:$AA,2,0)</f>
        <v>Cote d'Ivoire</v>
      </c>
      <c r="AV404" s="98" t="str">
        <f ca="1">VLOOKUP(AN404,'TACC Competition'!$Z:$AA,2,0)</f>
        <v>Uzbekistan</v>
      </c>
    </row>
    <row r="405" spans="19:48" x14ac:dyDescent="0.15">
      <c r="S405" s="43" t="str">
        <f t="shared" si="18"/>
        <v>ABCEGHIL</v>
      </c>
      <c r="T405" s="93">
        <v>403</v>
      </c>
      <c r="U405" s="96" t="s">
        <v>69</v>
      </c>
      <c r="V405" s="96" t="s">
        <v>70</v>
      </c>
      <c r="W405" s="96" t="s">
        <v>71</v>
      </c>
      <c r="X405" s="96"/>
      <c r="Y405" s="96" t="s">
        <v>72</v>
      </c>
      <c r="Z405" s="96"/>
      <c r="AA405" s="96" t="s">
        <v>106</v>
      </c>
      <c r="AB405" s="96" t="s">
        <v>133</v>
      </c>
      <c r="AC405" s="96" t="s">
        <v>134</v>
      </c>
      <c r="AD405" s="96"/>
      <c r="AE405" s="96"/>
      <c r="AF405" s="96" t="s">
        <v>65</v>
      </c>
      <c r="AG405" s="97" t="s">
        <v>78</v>
      </c>
      <c r="AH405" s="97" t="s">
        <v>140</v>
      </c>
      <c r="AI405" s="97" t="s">
        <v>76</v>
      </c>
      <c r="AJ405" s="97" t="s">
        <v>77</v>
      </c>
      <c r="AK405" s="97" t="s">
        <v>74</v>
      </c>
      <c r="AL405" s="97" t="s">
        <v>139</v>
      </c>
      <c r="AM405" s="97" t="s">
        <v>141</v>
      </c>
      <c r="AN405" s="97" t="s">
        <v>138</v>
      </c>
      <c r="AO405" s="98" t="str">
        <f ca="1">VLOOKUP(AG405,'TACC Competition'!$Z:$AA,2,0)</f>
        <v>Cote d'Ivoire</v>
      </c>
      <c r="AP405" s="98" t="str">
        <f ca="1">VLOOKUP(AH405,'TACC Competition'!$Z:$AA,2,0)</f>
        <v>Egypt</v>
      </c>
      <c r="AQ405" s="98" t="str">
        <f ca="1">VLOOKUP(AI405,'TACC Competition'!$Z:$AA,2,0)</f>
        <v>Qatar</v>
      </c>
      <c r="AR405" s="98" t="str">
        <f ca="1">VLOOKUP(AJ405,'TACC Competition'!$Z:$AA,2,0)</f>
        <v>Scotland</v>
      </c>
      <c r="AS405" s="98" t="str">
        <f ca="1">VLOOKUP(AK405,'TACC Competition'!$Z:$AA,2,0)</f>
        <v>Czechia</v>
      </c>
      <c r="AT405" s="98" t="str">
        <f ca="1">VLOOKUP(AL405,'TACC Competition'!$Z:$AA,2,0)</f>
        <v>Saudi Arabia</v>
      </c>
      <c r="AU405" s="98" t="str">
        <f ca="1">VLOOKUP(AM405,'TACC Competition'!$Z:$AA,2,0)</f>
        <v>Panama</v>
      </c>
      <c r="AV405" s="98" t="str">
        <f ca="1">VLOOKUP(AN405,'TACC Competition'!$Z:$AA,2,0)</f>
        <v>Norway</v>
      </c>
    </row>
    <row r="406" spans="19:48" x14ac:dyDescent="0.15">
      <c r="S406" s="43" t="str">
        <f t="shared" si="18"/>
        <v>ABCEGHIK</v>
      </c>
      <c r="T406" s="93">
        <v>404</v>
      </c>
      <c r="U406" s="96" t="s">
        <v>69</v>
      </c>
      <c r="V406" s="96" t="s">
        <v>70</v>
      </c>
      <c r="W406" s="96" t="s">
        <v>71</v>
      </c>
      <c r="X406" s="96"/>
      <c r="Y406" s="96" t="s">
        <v>72</v>
      </c>
      <c r="Z406" s="96"/>
      <c r="AA406" s="96" t="s">
        <v>106</v>
      </c>
      <c r="AB406" s="96" t="s">
        <v>133</v>
      </c>
      <c r="AC406" s="96" t="s">
        <v>134</v>
      </c>
      <c r="AD406" s="96"/>
      <c r="AE406" s="96" t="s">
        <v>136</v>
      </c>
      <c r="AF406" s="96"/>
      <c r="AG406" s="97" t="s">
        <v>78</v>
      </c>
      <c r="AH406" s="97" t="s">
        <v>140</v>
      </c>
      <c r="AI406" s="97" t="s">
        <v>76</v>
      </c>
      <c r="AJ406" s="97" t="s">
        <v>77</v>
      </c>
      <c r="AK406" s="97" t="s">
        <v>74</v>
      </c>
      <c r="AL406" s="97" t="s">
        <v>139</v>
      </c>
      <c r="AM406" s="97" t="s">
        <v>138</v>
      </c>
      <c r="AN406" s="97" t="s">
        <v>142</v>
      </c>
      <c r="AO406" s="98" t="str">
        <f ca="1">VLOOKUP(AG406,'TACC Competition'!$Z:$AA,2,0)</f>
        <v>Cote d'Ivoire</v>
      </c>
      <c r="AP406" s="98" t="str">
        <f ca="1">VLOOKUP(AH406,'TACC Competition'!$Z:$AA,2,0)</f>
        <v>Egypt</v>
      </c>
      <c r="AQ406" s="98" t="str">
        <f ca="1">VLOOKUP(AI406,'TACC Competition'!$Z:$AA,2,0)</f>
        <v>Qatar</v>
      </c>
      <c r="AR406" s="98" t="str">
        <f ca="1">VLOOKUP(AJ406,'TACC Competition'!$Z:$AA,2,0)</f>
        <v>Scotland</v>
      </c>
      <c r="AS406" s="98" t="str">
        <f ca="1">VLOOKUP(AK406,'TACC Competition'!$Z:$AA,2,0)</f>
        <v>Czechia</v>
      </c>
      <c r="AT406" s="98" t="str">
        <f ca="1">VLOOKUP(AL406,'TACC Competition'!$Z:$AA,2,0)</f>
        <v>Saudi Arabia</v>
      </c>
      <c r="AU406" s="98" t="str">
        <f ca="1">VLOOKUP(AM406,'TACC Competition'!$Z:$AA,2,0)</f>
        <v>Norway</v>
      </c>
      <c r="AV406" s="98" t="str">
        <f ca="1">VLOOKUP(AN406,'TACC Competition'!$Z:$AA,2,0)</f>
        <v>Uzbekistan</v>
      </c>
    </row>
    <row r="407" spans="19:48" x14ac:dyDescent="0.15">
      <c r="S407" s="43" t="str">
        <f t="shared" si="18"/>
        <v>ABCEGHIJ</v>
      </c>
      <c r="T407" s="93">
        <v>405</v>
      </c>
      <c r="U407" s="96" t="s">
        <v>69</v>
      </c>
      <c r="V407" s="96" t="s">
        <v>70</v>
      </c>
      <c r="W407" s="96" t="s">
        <v>71</v>
      </c>
      <c r="X407" s="96"/>
      <c r="Y407" s="96" t="s">
        <v>72</v>
      </c>
      <c r="Z407" s="96"/>
      <c r="AA407" s="96" t="s">
        <v>106</v>
      </c>
      <c r="AB407" s="96" t="s">
        <v>133</v>
      </c>
      <c r="AC407" s="96" t="s">
        <v>134</v>
      </c>
      <c r="AD407" s="96" t="s">
        <v>135</v>
      </c>
      <c r="AE407" s="96"/>
      <c r="AF407" s="96"/>
      <c r="AG407" s="97" t="s">
        <v>139</v>
      </c>
      <c r="AH407" s="97" t="s">
        <v>137</v>
      </c>
      <c r="AI407" s="97" t="s">
        <v>76</v>
      </c>
      <c r="AJ407" s="97" t="s">
        <v>77</v>
      </c>
      <c r="AK407" s="97" t="s">
        <v>74</v>
      </c>
      <c r="AL407" s="97" t="s">
        <v>140</v>
      </c>
      <c r="AM407" s="97" t="s">
        <v>78</v>
      </c>
      <c r="AN407" s="97" t="s">
        <v>138</v>
      </c>
      <c r="AO407" s="98" t="str">
        <f ca="1">VLOOKUP(AG407,'TACC Competition'!$Z:$AA,2,0)</f>
        <v>Saudi Arabia</v>
      </c>
      <c r="AP407" s="98" t="str">
        <f ca="1">VLOOKUP(AH407,'TACC Competition'!$Z:$AA,2,0)</f>
        <v>Algeria</v>
      </c>
      <c r="AQ407" s="98" t="str">
        <f ca="1">VLOOKUP(AI407,'TACC Competition'!$Z:$AA,2,0)</f>
        <v>Qatar</v>
      </c>
      <c r="AR407" s="98" t="str">
        <f ca="1">VLOOKUP(AJ407,'TACC Competition'!$Z:$AA,2,0)</f>
        <v>Scotland</v>
      </c>
      <c r="AS407" s="98" t="str">
        <f ca="1">VLOOKUP(AK407,'TACC Competition'!$Z:$AA,2,0)</f>
        <v>Czechia</v>
      </c>
      <c r="AT407" s="98" t="str">
        <f ca="1">VLOOKUP(AL407,'TACC Competition'!$Z:$AA,2,0)</f>
        <v>Egypt</v>
      </c>
      <c r="AU407" s="98" t="str">
        <f ca="1">VLOOKUP(AM407,'TACC Competition'!$Z:$AA,2,0)</f>
        <v>Cote d'Ivoire</v>
      </c>
      <c r="AV407" s="98" t="str">
        <f ca="1">VLOOKUP(AN407,'TACC Competition'!$Z:$AA,2,0)</f>
        <v>Norway</v>
      </c>
    </row>
    <row r="408" spans="19:48" x14ac:dyDescent="0.15">
      <c r="S408" s="43" t="str">
        <f t="shared" si="18"/>
        <v>ABCEFJKL</v>
      </c>
      <c r="T408" s="93">
        <v>406</v>
      </c>
      <c r="U408" s="96" t="s">
        <v>69</v>
      </c>
      <c r="V408" s="96" t="s">
        <v>70</v>
      </c>
      <c r="W408" s="96" t="s">
        <v>71</v>
      </c>
      <c r="X408" s="96"/>
      <c r="Y408" s="96" t="s">
        <v>72</v>
      </c>
      <c r="Z408" s="96" t="s">
        <v>73</v>
      </c>
      <c r="AA408" s="96"/>
      <c r="AB408" s="96"/>
      <c r="AC408" s="96"/>
      <c r="AD408" s="96" t="s">
        <v>135</v>
      </c>
      <c r="AE408" s="96" t="s">
        <v>136</v>
      </c>
      <c r="AF408" s="96" t="s">
        <v>65</v>
      </c>
      <c r="AG408" s="97" t="s">
        <v>78</v>
      </c>
      <c r="AH408" s="97" t="s">
        <v>137</v>
      </c>
      <c r="AI408" s="97" t="s">
        <v>76</v>
      </c>
      <c r="AJ408" s="97" t="s">
        <v>77</v>
      </c>
      <c r="AK408" s="97" t="s">
        <v>74</v>
      </c>
      <c r="AL408" s="97" t="s">
        <v>79</v>
      </c>
      <c r="AM408" s="97" t="s">
        <v>141</v>
      </c>
      <c r="AN408" s="97" t="s">
        <v>142</v>
      </c>
      <c r="AO408" s="98" t="str">
        <f ca="1">VLOOKUP(AG408,'TACC Competition'!$Z:$AA,2,0)</f>
        <v>Cote d'Ivoire</v>
      </c>
      <c r="AP408" s="98" t="str">
        <f ca="1">VLOOKUP(AH408,'TACC Competition'!$Z:$AA,2,0)</f>
        <v>Algeria</v>
      </c>
      <c r="AQ408" s="98" t="str">
        <f ca="1">VLOOKUP(AI408,'TACC Competition'!$Z:$AA,2,0)</f>
        <v>Qatar</v>
      </c>
      <c r="AR408" s="98" t="str">
        <f ca="1">VLOOKUP(AJ408,'TACC Competition'!$Z:$AA,2,0)</f>
        <v>Scotland</v>
      </c>
      <c r="AS408" s="98" t="str">
        <f ca="1">VLOOKUP(AK408,'TACC Competition'!$Z:$AA,2,0)</f>
        <v>Czechia</v>
      </c>
      <c r="AT408" s="98" t="str">
        <f ca="1">VLOOKUP(AL408,'TACC Competition'!$Z:$AA,2,0)</f>
        <v>Sweden</v>
      </c>
      <c r="AU408" s="98" t="str">
        <f ca="1">VLOOKUP(AM408,'TACC Competition'!$Z:$AA,2,0)</f>
        <v>Panama</v>
      </c>
      <c r="AV408" s="98" t="str">
        <f ca="1">VLOOKUP(AN408,'TACC Competition'!$Z:$AA,2,0)</f>
        <v>Uzbekistan</v>
      </c>
    </row>
    <row r="409" spans="19:48" x14ac:dyDescent="0.15">
      <c r="S409" s="43" t="str">
        <f t="shared" si="18"/>
        <v>ABCEFIKL</v>
      </c>
      <c r="T409" s="93">
        <v>407</v>
      </c>
      <c r="U409" s="96" t="s">
        <v>69</v>
      </c>
      <c r="V409" s="96" t="s">
        <v>70</v>
      </c>
      <c r="W409" s="96" t="s">
        <v>71</v>
      </c>
      <c r="X409" s="96"/>
      <c r="Y409" s="96" t="s">
        <v>72</v>
      </c>
      <c r="Z409" s="96" t="s">
        <v>73</v>
      </c>
      <c r="AA409" s="96"/>
      <c r="AB409" s="96"/>
      <c r="AC409" s="96" t="s">
        <v>134</v>
      </c>
      <c r="AD409" s="96"/>
      <c r="AE409" s="96" t="s">
        <v>136</v>
      </c>
      <c r="AF409" s="96" t="s">
        <v>65</v>
      </c>
      <c r="AG409" s="97" t="s">
        <v>78</v>
      </c>
      <c r="AH409" s="97" t="s">
        <v>138</v>
      </c>
      <c r="AI409" s="97" t="s">
        <v>76</v>
      </c>
      <c r="AJ409" s="97" t="s">
        <v>77</v>
      </c>
      <c r="AK409" s="97" t="s">
        <v>74</v>
      </c>
      <c r="AL409" s="97" t="s">
        <v>79</v>
      </c>
      <c r="AM409" s="97" t="s">
        <v>141</v>
      </c>
      <c r="AN409" s="97" t="s">
        <v>142</v>
      </c>
      <c r="AO409" s="98" t="str">
        <f ca="1">VLOOKUP(AG409,'TACC Competition'!$Z:$AA,2,0)</f>
        <v>Cote d'Ivoire</v>
      </c>
      <c r="AP409" s="98" t="str">
        <f ca="1">VLOOKUP(AH409,'TACC Competition'!$Z:$AA,2,0)</f>
        <v>Norway</v>
      </c>
      <c r="AQ409" s="98" t="str">
        <f ca="1">VLOOKUP(AI409,'TACC Competition'!$Z:$AA,2,0)</f>
        <v>Qatar</v>
      </c>
      <c r="AR409" s="98" t="str">
        <f ca="1">VLOOKUP(AJ409,'TACC Competition'!$Z:$AA,2,0)</f>
        <v>Scotland</v>
      </c>
      <c r="AS409" s="98" t="str">
        <f ca="1">VLOOKUP(AK409,'TACC Competition'!$Z:$AA,2,0)</f>
        <v>Czechia</v>
      </c>
      <c r="AT409" s="98" t="str">
        <f ca="1">VLOOKUP(AL409,'TACC Competition'!$Z:$AA,2,0)</f>
        <v>Sweden</v>
      </c>
      <c r="AU409" s="98" t="str">
        <f ca="1">VLOOKUP(AM409,'TACC Competition'!$Z:$AA,2,0)</f>
        <v>Panama</v>
      </c>
      <c r="AV409" s="98" t="str">
        <f ca="1">VLOOKUP(AN409,'TACC Competition'!$Z:$AA,2,0)</f>
        <v>Uzbekistan</v>
      </c>
    </row>
    <row r="410" spans="19:48" x14ac:dyDescent="0.15">
      <c r="S410" s="43" t="str">
        <f t="shared" si="18"/>
        <v>ABCEFIJL</v>
      </c>
      <c r="T410" s="93">
        <v>408</v>
      </c>
      <c r="U410" s="96" t="s">
        <v>69</v>
      </c>
      <c r="V410" s="96" t="s">
        <v>70</v>
      </c>
      <c r="W410" s="96" t="s">
        <v>71</v>
      </c>
      <c r="X410" s="96"/>
      <c r="Y410" s="96" t="s">
        <v>72</v>
      </c>
      <c r="Z410" s="96" t="s">
        <v>73</v>
      </c>
      <c r="AA410" s="96"/>
      <c r="AB410" s="96"/>
      <c r="AC410" s="96" t="s">
        <v>134</v>
      </c>
      <c r="AD410" s="96" t="s">
        <v>135</v>
      </c>
      <c r="AE410" s="96"/>
      <c r="AF410" s="96" t="s">
        <v>65</v>
      </c>
      <c r="AG410" s="97" t="s">
        <v>78</v>
      </c>
      <c r="AH410" s="97" t="s">
        <v>137</v>
      </c>
      <c r="AI410" s="97" t="s">
        <v>76</v>
      </c>
      <c r="AJ410" s="97" t="s">
        <v>77</v>
      </c>
      <c r="AK410" s="97" t="s">
        <v>74</v>
      </c>
      <c r="AL410" s="97" t="s">
        <v>79</v>
      </c>
      <c r="AM410" s="97" t="s">
        <v>141</v>
      </c>
      <c r="AN410" s="97" t="s">
        <v>138</v>
      </c>
      <c r="AO410" s="98" t="str">
        <f ca="1">VLOOKUP(AG410,'TACC Competition'!$Z:$AA,2,0)</f>
        <v>Cote d'Ivoire</v>
      </c>
      <c r="AP410" s="98" t="str">
        <f ca="1">VLOOKUP(AH410,'TACC Competition'!$Z:$AA,2,0)</f>
        <v>Algeria</v>
      </c>
      <c r="AQ410" s="98" t="str">
        <f ca="1">VLOOKUP(AI410,'TACC Competition'!$Z:$AA,2,0)</f>
        <v>Qatar</v>
      </c>
      <c r="AR410" s="98" t="str">
        <f ca="1">VLOOKUP(AJ410,'TACC Competition'!$Z:$AA,2,0)</f>
        <v>Scotland</v>
      </c>
      <c r="AS410" s="98" t="str">
        <f ca="1">VLOOKUP(AK410,'TACC Competition'!$Z:$AA,2,0)</f>
        <v>Czechia</v>
      </c>
      <c r="AT410" s="98" t="str">
        <f ca="1">VLOOKUP(AL410,'TACC Competition'!$Z:$AA,2,0)</f>
        <v>Sweden</v>
      </c>
      <c r="AU410" s="98" t="str">
        <f ca="1">VLOOKUP(AM410,'TACC Competition'!$Z:$AA,2,0)</f>
        <v>Panama</v>
      </c>
      <c r="AV410" s="98" t="str">
        <f ca="1">VLOOKUP(AN410,'TACC Competition'!$Z:$AA,2,0)</f>
        <v>Norway</v>
      </c>
    </row>
    <row r="411" spans="19:48" x14ac:dyDescent="0.15">
      <c r="S411" s="43" t="str">
        <f t="shared" si="18"/>
        <v>ABCEFIJK</v>
      </c>
      <c r="T411" s="93">
        <v>409</v>
      </c>
      <c r="U411" s="96" t="s">
        <v>69</v>
      </c>
      <c r="V411" s="96" t="s">
        <v>70</v>
      </c>
      <c r="W411" s="96" t="s">
        <v>71</v>
      </c>
      <c r="X411" s="96"/>
      <c r="Y411" s="96" t="s">
        <v>72</v>
      </c>
      <c r="Z411" s="96" t="s">
        <v>73</v>
      </c>
      <c r="AA411" s="96"/>
      <c r="AB411" s="96"/>
      <c r="AC411" s="96" t="s">
        <v>134</v>
      </c>
      <c r="AD411" s="96" t="s">
        <v>135</v>
      </c>
      <c r="AE411" s="96" t="s">
        <v>136</v>
      </c>
      <c r="AF411" s="96"/>
      <c r="AG411" s="97" t="s">
        <v>78</v>
      </c>
      <c r="AH411" s="97" t="s">
        <v>137</v>
      </c>
      <c r="AI411" s="97" t="s">
        <v>76</v>
      </c>
      <c r="AJ411" s="97" t="s">
        <v>77</v>
      </c>
      <c r="AK411" s="97" t="s">
        <v>74</v>
      </c>
      <c r="AL411" s="97" t="s">
        <v>79</v>
      </c>
      <c r="AM411" s="97" t="s">
        <v>138</v>
      </c>
      <c r="AN411" s="97" t="s">
        <v>142</v>
      </c>
      <c r="AO411" s="98" t="str">
        <f ca="1">VLOOKUP(AG411,'TACC Competition'!$Z:$AA,2,0)</f>
        <v>Cote d'Ivoire</v>
      </c>
      <c r="AP411" s="98" t="str">
        <f ca="1">VLOOKUP(AH411,'TACC Competition'!$Z:$AA,2,0)</f>
        <v>Algeria</v>
      </c>
      <c r="AQ411" s="98" t="str">
        <f ca="1">VLOOKUP(AI411,'TACC Competition'!$Z:$AA,2,0)</f>
        <v>Qatar</v>
      </c>
      <c r="AR411" s="98" t="str">
        <f ca="1">VLOOKUP(AJ411,'TACC Competition'!$Z:$AA,2,0)</f>
        <v>Scotland</v>
      </c>
      <c r="AS411" s="98" t="str">
        <f ca="1">VLOOKUP(AK411,'TACC Competition'!$Z:$AA,2,0)</f>
        <v>Czechia</v>
      </c>
      <c r="AT411" s="98" t="str">
        <f ca="1">VLOOKUP(AL411,'TACC Competition'!$Z:$AA,2,0)</f>
        <v>Sweden</v>
      </c>
      <c r="AU411" s="98" t="str">
        <f ca="1">VLOOKUP(AM411,'TACC Competition'!$Z:$AA,2,0)</f>
        <v>Norway</v>
      </c>
      <c r="AV411" s="98" t="str">
        <f ca="1">VLOOKUP(AN411,'TACC Competition'!$Z:$AA,2,0)</f>
        <v>Uzbekistan</v>
      </c>
    </row>
    <row r="412" spans="19:48" x14ac:dyDescent="0.15">
      <c r="S412" s="43" t="str">
        <f t="shared" si="18"/>
        <v>ABCEFHKL</v>
      </c>
      <c r="T412" s="93">
        <v>410</v>
      </c>
      <c r="U412" s="96" t="s">
        <v>69</v>
      </c>
      <c r="V412" s="96" t="s">
        <v>70</v>
      </c>
      <c r="W412" s="96" t="s">
        <v>71</v>
      </c>
      <c r="X412" s="96"/>
      <c r="Y412" s="96" t="s">
        <v>72</v>
      </c>
      <c r="Z412" s="96" t="s">
        <v>73</v>
      </c>
      <c r="AA412" s="96"/>
      <c r="AB412" s="96" t="s">
        <v>133</v>
      </c>
      <c r="AC412" s="96"/>
      <c r="AD412" s="96"/>
      <c r="AE412" s="96" t="s">
        <v>136</v>
      </c>
      <c r="AF412" s="96" t="s">
        <v>65</v>
      </c>
      <c r="AG412" s="97" t="s">
        <v>139</v>
      </c>
      <c r="AH412" s="97" t="s">
        <v>78</v>
      </c>
      <c r="AI412" s="97" t="s">
        <v>76</v>
      </c>
      <c r="AJ412" s="97" t="s">
        <v>77</v>
      </c>
      <c r="AK412" s="97" t="s">
        <v>74</v>
      </c>
      <c r="AL412" s="97" t="s">
        <v>79</v>
      </c>
      <c r="AM412" s="97" t="s">
        <v>141</v>
      </c>
      <c r="AN412" s="97" t="s">
        <v>142</v>
      </c>
      <c r="AO412" s="98" t="str">
        <f ca="1">VLOOKUP(AG412,'TACC Competition'!$Z:$AA,2,0)</f>
        <v>Saudi Arabia</v>
      </c>
      <c r="AP412" s="98" t="str">
        <f ca="1">VLOOKUP(AH412,'TACC Competition'!$Z:$AA,2,0)</f>
        <v>Cote d'Ivoire</v>
      </c>
      <c r="AQ412" s="98" t="str">
        <f ca="1">VLOOKUP(AI412,'TACC Competition'!$Z:$AA,2,0)</f>
        <v>Qatar</v>
      </c>
      <c r="AR412" s="98" t="str">
        <f ca="1">VLOOKUP(AJ412,'TACC Competition'!$Z:$AA,2,0)</f>
        <v>Scotland</v>
      </c>
      <c r="AS412" s="98" t="str">
        <f ca="1">VLOOKUP(AK412,'TACC Competition'!$Z:$AA,2,0)</f>
        <v>Czechia</v>
      </c>
      <c r="AT412" s="98" t="str">
        <f ca="1">VLOOKUP(AL412,'TACC Competition'!$Z:$AA,2,0)</f>
        <v>Sweden</v>
      </c>
      <c r="AU412" s="98" t="str">
        <f ca="1">VLOOKUP(AM412,'TACC Competition'!$Z:$AA,2,0)</f>
        <v>Panama</v>
      </c>
      <c r="AV412" s="98" t="str">
        <f ca="1">VLOOKUP(AN412,'TACC Competition'!$Z:$AA,2,0)</f>
        <v>Uzbekistan</v>
      </c>
    </row>
    <row r="413" spans="19:48" x14ac:dyDescent="0.15">
      <c r="S413" s="43" t="str">
        <f t="shared" si="18"/>
        <v>ABCEFHJL</v>
      </c>
      <c r="T413" s="93">
        <v>411</v>
      </c>
      <c r="U413" s="96" t="s">
        <v>69</v>
      </c>
      <c r="V413" s="96" t="s">
        <v>70</v>
      </c>
      <c r="W413" s="96" t="s">
        <v>71</v>
      </c>
      <c r="X413" s="96"/>
      <c r="Y413" s="96" t="s">
        <v>72</v>
      </c>
      <c r="Z413" s="96" t="s">
        <v>73</v>
      </c>
      <c r="AA413" s="96"/>
      <c r="AB413" s="96" t="s">
        <v>133</v>
      </c>
      <c r="AC413" s="96"/>
      <c r="AD413" s="96" t="s">
        <v>135</v>
      </c>
      <c r="AE413" s="96"/>
      <c r="AF413" s="96" t="s">
        <v>65</v>
      </c>
      <c r="AG413" s="97" t="s">
        <v>139</v>
      </c>
      <c r="AH413" s="97" t="s">
        <v>137</v>
      </c>
      <c r="AI413" s="97" t="s">
        <v>76</v>
      </c>
      <c r="AJ413" s="97" t="s">
        <v>77</v>
      </c>
      <c r="AK413" s="97" t="s">
        <v>74</v>
      </c>
      <c r="AL413" s="97" t="s">
        <v>79</v>
      </c>
      <c r="AM413" s="97" t="s">
        <v>141</v>
      </c>
      <c r="AN413" s="97" t="s">
        <v>78</v>
      </c>
      <c r="AO413" s="98" t="str">
        <f ca="1">VLOOKUP(AG413,'TACC Competition'!$Z:$AA,2,0)</f>
        <v>Saudi Arabia</v>
      </c>
      <c r="AP413" s="98" t="str">
        <f ca="1">VLOOKUP(AH413,'TACC Competition'!$Z:$AA,2,0)</f>
        <v>Algeria</v>
      </c>
      <c r="AQ413" s="98" t="str">
        <f ca="1">VLOOKUP(AI413,'TACC Competition'!$Z:$AA,2,0)</f>
        <v>Qatar</v>
      </c>
      <c r="AR413" s="98" t="str">
        <f ca="1">VLOOKUP(AJ413,'TACC Competition'!$Z:$AA,2,0)</f>
        <v>Scotland</v>
      </c>
      <c r="AS413" s="98" t="str">
        <f ca="1">VLOOKUP(AK413,'TACC Competition'!$Z:$AA,2,0)</f>
        <v>Czechia</v>
      </c>
      <c r="AT413" s="98" t="str">
        <f ca="1">VLOOKUP(AL413,'TACC Competition'!$Z:$AA,2,0)</f>
        <v>Sweden</v>
      </c>
      <c r="AU413" s="98" t="str">
        <f ca="1">VLOOKUP(AM413,'TACC Competition'!$Z:$AA,2,0)</f>
        <v>Panama</v>
      </c>
      <c r="AV413" s="98" t="str">
        <f ca="1">VLOOKUP(AN413,'TACC Competition'!$Z:$AA,2,0)</f>
        <v>Cote d'Ivoire</v>
      </c>
    </row>
    <row r="414" spans="19:48" x14ac:dyDescent="0.15">
      <c r="S414" s="43" t="str">
        <f t="shared" si="18"/>
        <v>ABCEFHJK</v>
      </c>
      <c r="T414" s="93">
        <v>412</v>
      </c>
      <c r="U414" s="96" t="s">
        <v>69</v>
      </c>
      <c r="V414" s="96" t="s">
        <v>70</v>
      </c>
      <c r="W414" s="96" t="s">
        <v>71</v>
      </c>
      <c r="X414" s="96"/>
      <c r="Y414" s="96" t="s">
        <v>72</v>
      </c>
      <c r="Z414" s="96" t="s">
        <v>73</v>
      </c>
      <c r="AA414" s="96"/>
      <c r="AB414" s="96" t="s">
        <v>133</v>
      </c>
      <c r="AC414" s="96"/>
      <c r="AD414" s="96" t="s">
        <v>135</v>
      </c>
      <c r="AE414" s="96" t="s">
        <v>136</v>
      </c>
      <c r="AF414" s="96"/>
      <c r="AG414" s="97" t="s">
        <v>139</v>
      </c>
      <c r="AH414" s="97" t="s">
        <v>137</v>
      </c>
      <c r="AI414" s="97" t="s">
        <v>76</v>
      </c>
      <c r="AJ414" s="97" t="s">
        <v>77</v>
      </c>
      <c r="AK414" s="97" t="s">
        <v>74</v>
      </c>
      <c r="AL414" s="97" t="s">
        <v>79</v>
      </c>
      <c r="AM414" s="97" t="s">
        <v>78</v>
      </c>
      <c r="AN414" s="97" t="s">
        <v>142</v>
      </c>
      <c r="AO414" s="98" t="str">
        <f ca="1">VLOOKUP(AG414,'TACC Competition'!$Z:$AA,2,0)</f>
        <v>Saudi Arabia</v>
      </c>
      <c r="AP414" s="98" t="str">
        <f ca="1">VLOOKUP(AH414,'TACC Competition'!$Z:$AA,2,0)</f>
        <v>Algeria</v>
      </c>
      <c r="AQ414" s="98" t="str">
        <f ca="1">VLOOKUP(AI414,'TACC Competition'!$Z:$AA,2,0)</f>
        <v>Qatar</v>
      </c>
      <c r="AR414" s="98" t="str">
        <f ca="1">VLOOKUP(AJ414,'TACC Competition'!$Z:$AA,2,0)</f>
        <v>Scotland</v>
      </c>
      <c r="AS414" s="98" t="str">
        <f ca="1">VLOOKUP(AK414,'TACC Competition'!$Z:$AA,2,0)</f>
        <v>Czechia</v>
      </c>
      <c r="AT414" s="98" t="str">
        <f ca="1">VLOOKUP(AL414,'TACC Competition'!$Z:$AA,2,0)</f>
        <v>Sweden</v>
      </c>
      <c r="AU414" s="98" t="str">
        <f ca="1">VLOOKUP(AM414,'TACC Competition'!$Z:$AA,2,0)</f>
        <v>Cote d'Ivoire</v>
      </c>
      <c r="AV414" s="98" t="str">
        <f ca="1">VLOOKUP(AN414,'TACC Competition'!$Z:$AA,2,0)</f>
        <v>Uzbekistan</v>
      </c>
    </row>
    <row r="415" spans="19:48" x14ac:dyDescent="0.15">
      <c r="S415" s="43" t="str">
        <f t="shared" si="18"/>
        <v>ABCEFHIL</v>
      </c>
      <c r="T415" s="93">
        <v>413</v>
      </c>
      <c r="U415" s="96" t="s">
        <v>69</v>
      </c>
      <c r="V415" s="96" t="s">
        <v>70</v>
      </c>
      <c r="W415" s="96" t="s">
        <v>71</v>
      </c>
      <c r="X415" s="96"/>
      <c r="Y415" s="96" t="s">
        <v>72</v>
      </c>
      <c r="Z415" s="96" t="s">
        <v>73</v>
      </c>
      <c r="AA415" s="96"/>
      <c r="AB415" s="96" t="s">
        <v>133</v>
      </c>
      <c r="AC415" s="96" t="s">
        <v>134</v>
      </c>
      <c r="AD415" s="96"/>
      <c r="AE415" s="96"/>
      <c r="AF415" s="96" t="s">
        <v>65</v>
      </c>
      <c r="AG415" s="97" t="s">
        <v>139</v>
      </c>
      <c r="AH415" s="97" t="s">
        <v>78</v>
      </c>
      <c r="AI415" s="97" t="s">
        <v>76</v>
      </c>
      <c r="AJ415" s="97" t="s">
        <v>77</v>
      </c>
      <c r="AK415" s="97" t="s">
        <v>74</v>
      </c>
      <c r="AL415" s="97" t="s">
        <v>79</v>
      </c>
      <c r="AM415" s="97" t="s">
        <v>141</v>
      </c>
      <c r="AN415" s="97" t="s">
        <v>138</v>
      </c>
      <c r="AO415" s="98" t="str">
        <f ca="1">VLOOKUP(AG415,'TACC Competition'!$Z:$AA,2,0)</f>
        <v>Saudi Arabia</v>
      </c>
      <c r="AP415" s="98" t="str">
        <f ca="1">VLOOKUP(AH415,'TACC Competition'!$Z:$AA,2,0)</f>
        <v>Cote d'Ivoire</v>
      </c>
      <c r="AQ415" s="98" t="str">
        <f ca="1">VLOOKUP(AI415,'TACC Competition'!$Z:$AA,2,0)</f>
        <v>Qatar</v>
      </c>
      <c r="AR415" s="98" t="str">
        <f ca="1">VLOOKUP(AJ415,'TACC Competition'!$Z:$AA,2,0)</f>
        <v>Scotland</v>
      </c>
      <c r="AS415" s="98" t="str">
        <f ca="1">VLOOKUP(AK415,'TACC Competition'!$Z:$AA,2,0)</f>
        <v>Czechia</v>
      </c>
      <c r="AT415" s="98" t="str">
        <f ca="1">VLOOKUP(AL415,'TACC Competition'!$Z:$AA,2,0)</f>
        <v>Sweden</v>
      </c>
      <c r="AU415" s="98" t="str">
        <f ca="1">VLOOKUP(AM415,'TACC Competition'!$Z:$AA,2,0)</f>
        <v>Panama</v>
      </c>
      <c r="AV415" s="98" t="str">
        <f ca="1">VLOOKUP(AN415,'TACC Competition'!$Z:$AA,2,0)</f>
        <v>Norway</v>
      </c>
    </row>
    <row r="416" spans="19:48" x14ac:dyDescent="0.15">
      <c r="S416" s="43" t="str">
        <f t="shared" si="18"/>
        <v>ABCEFHIK</v>
      </c>
      <c r="T416" s="93">
        <v>414</v>
      </c>
      <c r="U416" s="96" t="s">
        <v>69</v>
      </c>
      <c r="V416" s="96" t="s">
        <v>70</v>
      </c>
      <c r="W416" s="96" t="s">
        <v>71</v>
      </c>
      <c r="X416" s="96"/>
      <c r="Y416" s="96" t="s">
        <v>72</v>
      </c>
      <c r="Z416" s="96" t="s">
        <v>73</v>
      </c>
      <c r="AA416" s="96"/>
      <c r="AB416" s="96" t="s">
        <v>133</v>
      </c>
      <c r="AC416" s="96" t="s">
        <v>134</v>
      </c>
      <c r="AD416" s="96"/>
      <c r="AE416" s="96" t="s">
        <v>136</v>
      </c>
      <c r="AF416" s="96"/>
      <c r="AG416" s="97" t="s">
        <v>139</v>
      </c>
      <c r="AH416" s="97" t="s">
        <v>78</v>
      </c>
      <c r="AI416" s="97" t="s">
        <v>76</v>
      </c>
      <c r="AJ416" s="97" t="s">
        <v>77</v>
      </c>
      <c r="AK416" s="97" t="s">
        <v>74</v>
      </c>
      <c r="AL416" s="97" t="s">
        <v>79</v>
      </c>
      <c r="AM416" s="97" t="s">
        <v>138</v>
      </c>
      <c r="AN416" s="97" t="s">
        <v>142</v>
      </c>
      <c r="AO416" s="98" t="str">
        <f ca="1">VLOOKUP(AG416,'TACC Competition'!$Z:$AA,2,0)</f>
        <v>Saudi Arabia</v>
      </c>
      <c r="AP416" s="98" t="str">
        <f ca="1">VLOOKUP(AH416,'TACC Competition'!$Z:$AA,2,0)</f>
        <v>Cote d'Ivoire</v>
      </c>
      <c r="AQ416" s="98" t="str">
        <f ca="1">VLOOKUP(AI416,'TACC Competition'!$Z:$AA,2,0)</f>
        <v>Qatar</v>
      </c>
      <c r="AR416" s="98" t="str">
        <f ca="1">VLOOKUP(AJ416,'TACC Competition'!$Z:$AA,2,0)</f>
        <v>Scotland</v>
      </c>
      <c r="AS416" s="98" t="str">
        <f ca="1">VLOOKUP(AK416,'TACC Competition'!$Z:$AA,2,0)</f>
        <v>Czechia</v>
      </c>
      <c r="AT416" s="98" t="str">
        <f ca="1">VLOOKUP(AL416,'TACC Competition'!$Z:$AA,2,0)</f>
        <v>Sweden</v>
      </c>
      <c r="AU416" s="98" t="str">
        <f ca="1">VLOOKUP(AM416,'TACC Competition'!$Z:$AA,2,0)</f>
        <v>Norway</v>
      </c>
      <c r="AV416" s="98" t="str">
        <f ca="1">VLOOKUP(AN416,'TACC Competition'!$Z:$AA,2,0)</f>
        <v>Uzbekistan</v>
      </c>
    </row>
    <row r="417" spans="19:48" x14ac:dyDescent="0.15">
      <c r="S417" s="43" t="str">
        <f t="shared" si="18"/>
        <v>ABCEFHIJ</v>
      </c>
      <c r="T417" s="93">
        <v>415</v>
      </c>
      <c r="U417" s="96" t="s">
        <v>69</v>
      </c>
      <c r="V417" s="96" t="s">
        <v>70</v>
      </c>
      <c r="W417" s="96" t="s">
        <v>71</v>
      </c>
      <c r="X417" s="96"/>
      <c r="Y417" s="96" t="s">
        <v>72</v>
      </c>
      <c r="Z417" s="96" t="s">
        <v>73</v>
      </c>
      <c r="AA417" s="96"/>
      <c r="AB417" s="96" t="s">
        <v>133</v>
      </c>
      <c r="AC417" s="96" t="s">
        <v>134</v>
      </c>
      <c r="AD417" s="96" t="s">
        <v>135</v>
      </c>
      <c r="AE417" s="96"/>
      <c r="AF417" s="96"/>
      <c r="AG417" s="97" t="s">
        <v>139</v>
      </c>
      <c r="AH417" s="97" t="s">
        <v>137</v>
      </c>
      <c r="AI417" s="97" t="s">
        <v>76</v>
      </c>
      <c r="AJ417" s="97" t="s">
        <v>77</v>
      </c>
      <c r="AK417" s="97" t="s">
        <v>74</v>
      </c>
      <c r="AL417" s="97" t="s">
        <v>79</v>
      </c>
      <c r="AM417" s="97" t="s">
        <v>78</v>
      </c>
      <c r="AN417" s="97" t="s">
        <v>138</v>
      </c>
      <c r="AO417" s="98" t="str">
        <f ca="1">VLOOKUP(AG417,'TACC Competition'!$Z:$AA,2,0)</f>
        <v>Saudi Arabia</v>
      </c>
      <c r="AP417" s="98" t="str">
        <f ca="1">VLOOKUP(AH417,'TACC Competition'!$Z:$AA,2,0)</f>
        <v>Algeria</v>
      </c>
      <c r="AQ417" s="98" t="str">
        <f ca="1">VLOOKUP(AI417,'TACC Competition'!$Z:$AA,2,0)</f>
        <v>Qatar</v>
      </c>
      <c r="AR417" s="98" t="str">
        <f ca="1">VLOOKUP(AJ417,'TACC Competition'!$Z:$AA,2,0)</f>
        <v>Scotland</v>
      </c>
      <c r="AS417" s="98" t="str">
        <f ca="1">VLOOKUP(AK417,'TACC Competition'!$Z:$AA,2,0)</f>
        <v>Czechia</v>
      </c>
      <c r="AT417" s="98" t="str">
        <f ca="1">VLOOKUP(AL417,'TACC Competition'!$Z:$AA,2,0)</f>
        <v>Sweden</v>
      </c>
      <c r="AU417" s="98" t="str">
        <f ca="1">VLOOKUP(AM417,'TACC Competition'!$Z:$AA,2,0)</f>
        <v>Cote d'Ivoire</v>
      </c>
      <c r="AV417" s="98" t="str">
        <f ca="1">VLOOKUP(AN417,'TACC Competition'!$Z:$AA,2,0)</f>
        <v>Norway</v>
      </c>
    </row>
    <row r="418" spans="19:48" x14ac:dyDescent="0.15">
      <c r="S418" s="43" t="str">
        <f t="shared" si="18"/>
        <v>ABCEFGKL</v>
      </c>
      <c r="T418" s="93">
        <v>416</v>
      </c>
      <c r="U418" s="96" t="s">
        <v>69</v>
      </c>
      <c r="V418" s="96" t="s">
        <v>70</v>
      </c>
      <c r="W418" s="96" t="s">
        <v>71</v>
      </c>
      <c r="X418" s="96"/>
      <c r="Y418" s="96" t="s">
        <v>72</v>
      </c>
      <c r="Z418" s="96" t="s">
        <v>73</v>
      </c>
      <c r="AA418" s="96" t="s">
        <v>106</v>
      </c>
      <c r="AB418" s="96"/>
      <c r="AC418" s="96"/>
      <c r="AD418" s="96"/>
      <c r="AE418" s="96" t="s">
        <v>136</v>
      </c>
      <c r="AF418" s="96" t="s">
        <v>65</v>
      </c>
      <c r="AG418" s="97" t="s">
        <v>78</v>
      </c>
      <c r="AH418" s="97" t="s">
        <v>140</v>
      </c>
      <c r="AI418" s="97" t="s">
        <v>76</v>
      </c>
      <c r="AJ418" s="97" t="s">
        <v>77</v>
      </c>
      <c r="AK418" s="97" t="s">
        <v>74</v>
      </c>
      <c r="AL418" s="97" t="s">
        <v>79</v>
      </c>
      <c r="AM418" s="97" t="s">
        <v>141</v>
      </c>
      <c r="AN418" s="97" t="s">
        <v>142</v>
      </c>
      <c r="AO418" s="98" t="str">
        <f ca="1">VLOOKUP(AG418,'TACC Competition'!$Z:$AA,2,0)</f>
        <v>Cote d'Ivoire</v>
      </c>
      <c r="AP418" s="98" t="str">
        <f ca="1">VLOOKUP(AH418,'TACC Competition'!$Z:$AA,2,0)</f>
        <v>Egypt</v>
      </c>
      <c r="AQ418" s="98" t="str">
        <f ca="1">VLOOKUP(AI418,'TACC Competition'!$Z:$AA,2,0)</f>
        <v>Qatar</v>
      </c>
      <c r="AR418" s="98" t="str">
        <f ca="1">VLOOKUP(AJ418,'TACC Competition'!$Z:$AA,2,0)</f>
        <v>Scotland</v>
      </c>
      <c r="AS418" s="98" t="str">
        <f ca="1">VLOOKUP(AK418,'TACC Competition'!$Z:$AA,2,0)</f>
        <v>Czechia</v>
      </c>
      <c r="AT418" s="98" t="str">
        <f ca="1">VLOOKUP(AL418,'TACC Competition'!$Z:$AA,2,0)</f>
        <v>Sweden</v>
      </c>
      <c r="AU418" s="98" t="str">
        <f ca="1">VLOOKUP(AM418,'TACC Competition'!$Z:$AA,2,0)</f>
        <v>Panama</v>
      </c>
      <c r="AV418" s="98" t="str">
        <f ca="1">VLOOKUP(AN418,'TACC Competition'!$Z:$AA,2,0)</f>
        <v>Uzbekistan</v>
      </c>
    </row>
    <row r="419" spans="19:48" x14ac:dyDescent="0.15">
      <c r="S419" s="43" t="str">
        <f t="shared" si="18"/>
        <v>ABCEFGJL</v>
      </c>
      <c r="T419" s="93">
        <v>417</v>
      </c>
      <c r="U419" s="96" t="s">
        <v>69</v>
      </c>
      <c r="V419" s="96" t="s">
        <v>70</v>
      </c>
      <c r="W419" s="96" t="s">
        <v>71</v>
      </c>
      <c r="X419" s="96"/>
      <c r="Y419" s="96" t="s">
        <v>72</v>
      </c>
      <c r="Z419" s="96" t="s">
        <v>73</v>
      </c>
      <c r="AA419" s="96" t="s">
        <v>106</v>
      </c>
      <c r="AB419" s="96"/>
      <c r="AC419" s="96"/>
      <c r="AD419" s="96" t="s">
        <v>135</v>
      </c>
      <c r="AE419" s="96"/>
      <c r="AF419" s="96" t="s">
        <v>65</v>
      </c>
      <c r="AG419" s="97" t="s">
        <v>78</v>
      </c>
      <c r="AH419" s="97" t="s">
        <v>140</v>
      </c>
      <c r="AI419" s="97" t="s">
        <v>76</v>
      </c>
      <c r="AJ419" s="97" t="s">
        <v>77</v>
      </c>
      <c r="AK419" s="97" t="s">
        <v>74</v>
      </c>
      <c r="AL419" s="97" t="s">
        <v>79</v>
      </c>
      <c r="AM419" s="97" t="s">
        <v>141</v>
      </c>
      <c r="AN419" s="97" t="s">
        <v>137</v>
      </c>
      <c r="AO419" s="98" t="str">
        <f ca="1">VLOOKUP(AG419,'TACC Competition'!$Z:$AA,2,0)</f>
        <v>Cote d'Ivoire</v>
      </c>
      <c r="AP419" s="98" t="str">
        <f ca="1">VLOOKUP(AH419,'TACC Competition'!$Z:$AA,2,0)</f>
        <v>Egypt</v>
      </c>
      <c r="AQ419" s="98" t="str">
        <f ca="1">VLOOKUP(AI419,'TACC Competition'!$Z:$AA,2,0)</f>
        <v>Qatar</v>
      </c>
      <c r="AR419" s="98" t="str">
        <f ca="1">VLOOKUP(AJ419,'TACC Competition'!$Z:$AA,2,0)</f>
        <v>Scotland</v>
      </c>
      <c r="AS419" s="98" t="str">
        <f ca="1">VLOOKUP(AK419,'TACC Competition'!$Z:$AA,2,0)</f>
        <v>Czechia</v>
      </c>
      <c r="AT419" s="98" t="str">
        <f ca="1">VLOOKUP(AL419,'TACC Competition'!$Z:$AA,2,0)</f>
        <v>Sweden</v>
      </c>
      <c r="AU419" s="98" t="str">
        <f ca="1">VLOOKUP(AM419,'TACC Competition'!$Z:$AA,2,0)</f>
        <v>Panama</v>
      </c>
      <c r="AV419" s="98" t="str">
        <f ca="1">VLOOKUP(AN419,'TACC Competition'!$Z:$AA,2,0)</f>
        <v>Algeria</v>
      </c>
    </row>
    <row r="420" spans="19:48" x14ac:dyDescent="0.15">
      <c r="S420" s="43" t="str">
        <f t="shared" si="18"/>
        <v>ABCEFGJK</v>
      </c>
      <c r="T420" s="93">
        <v>418</v>
      </c>
      <c r="U420" s="96" t="s">
        <v>69</v>
      </c>
      <c r="V420" s="96" t="s">
        <v>70</v>
      </c>
      <c r="W420" s="96" t="s">
        <v>71</v>
      </c>
      <c r="X420" s="96"/>
      <c r="Y420" s="96" t="s">
        <v>72</v>
      </c>
      <c r="Z420" s="96" t="s">
        <v>73</v>
      </c>
      <c r="AA420" s="96" t="s">
        <v>106</v>
      </c>
      <c r="AB420" s="96"/>
      <c r="AC420" s="96"/>
      <c r="AD420" s="96" t="s">
        <v>135</v>
      </c>
      <c r="AE420" s="96" t="s">
        <v>136</v>
      </c>
      <c r="AF420" s="96"/>
      <c r="AG420" s="97" t="s">
        <v>78</v>
      </c>
      <c r="AH420" s="97" t="s">
        <v>140</v>
      </c>
      <c r="AI420" s="97" t="s">
        <v>76</v>
      </c>
      <c r="AJ420" s="97" t="s">
        <v>77</v>
      </c>
      <c r="AK420" s="97" t="s">
        <v>74</v>
      </c>
      <c r="AL420" s="97" t="s">
        <v>79</v>
      </c>
      <c r="AM420" s="97" t="s">
        <v>137</v>
      </c>
      <c r="AN420" s="97" t="s">
        <v>142</v>
      </c>
      <c r="AO420" s="98" t="str">
        <f ca="1">VLOOKUP(AG420,'TACC Competition'!$Z:$AA,2,0)</f>
        <v>Cote d'Ivoire</v>
      </c>
      <c r="AP420" s="98" t="str">
        <f ca="1">VLOOKUP(AH420,'TACC Competition'!$Z:$AA,2,0)</f>
        <v>Egypt</v>
      </c>
      <c r="AQ420" s="98" t="str">
        <f ca="1">VLOOKUP(AI420,'TACC Competition'!$Z:$AA,2,0)</f>
        <v>Qatar</v>
      </c>
      <c r="AR420" s="98" t="str">
        <f ca="1">VLOOKUP(AJ420,'TACC Competition'!$Z:$AA,2,0)</f>
        <v>Scotland</v>
      </c>
      <c r="AS420" s="98" t="str">
        <f ca="1">VLOOKUP(AK420,'TACC Competition'!$Z:$AA,2,0)</f>
        <v>Czechia</v>
      </c>
      <c r="AT420" s="98" t="str">
        <f ca="1">VLOOKUP(AL420,'TACC Competition'!$Z:$AA,2,0)</f>
        <v>Sweden</v>
      </c>
      <c r="AU420" s="98" t="str">
        <f ca="1">VLOOKUP(AM420,'TACC Competition'!$Z:$AA,2,0)</f>
        <v>Algeria</v>
      </c>
      <c r="AV420" s="98" t="str">
        <f ca="1">VLOOKUP(AN420,'TACC Competition'!$Z:$AA,2,0)</f>
        <v>Uzbekistan</v>
      </c>
    </row>
    <row r="421" spans="19:48" x14ac:dyDescent="0.15">
      <c r="S421" s="43" t="str">
        <f t="shared" si="18"/>
        <v>ABCEFGIL</v>
      </c>
      <c r="T421" s="93">
        <v>419</v>
      </c>
      <c r="U421" s="96" t="s">
        <v>69</v>
      </c>
      <c r="V421" s="96" t="s">
        <v>70</v>
      </c>
      <c r="W421" s="96" t="s">
        <v>71</v>
      </c>
      <c r="X421" s="96"/>
      <c r="Y421" s="96" t="s">
        <v>72</v>
      </c>
      <c r="Z421" s="96" t="s">
        <v>73</v>
      </c>
      <c r="AA421" s="96" t="s">
        <v>106</v>
      </c>
      <c r="AB421" s="96"/>
      <c r="AC421" s="96" t="s">
        <v>134</v>
      </c>
      <c r="AD421" s="96"/>
      <c r="AE421" s="96"/>
      <c r="AF421" s="96" t="s">
        <v>65</v>
      </c>
      <c r="AG421" s="97" t="s">
        <v>78</v>
      </c>
      <c r="AH421" s="97" t="s">
        <v>140</v>
      </c>
      <c r="AI421" s="97" t="s">
        <v>76</v>
      </c>
      <c r="AJ421" s="97" t="s">
        <v>77</v>
      </c>
      <c r="AK421" s="97" t="s">
        <v>74</v>
      </c>
      <c r="AL421" s="97" t="s">
        <v>79</v>
      </c>
      <c r="AM421" s="97" t="s">
        <v>141</v>
      </c>
      <c r="AN421" s="97" t="s">
        <v>138</v>
      </c>
      <c r="AO421" s="98" t="str">
        <f ca="1">VLOOKUP(AG421,'TACC Competition'!$Z:$AA,2,0)</f>
        <v>Cote d'Ivoire</v>
      </c>
      <c r="AP421" s="98" t="str">
        <f ca="1">VLOOKUP(AH421,'TACC Competition'!$Z:$AA,2,0)</f>
        <v>Egypt</v>
      </c>
      <c r="AQ421" s="98" t="str">
        <f ca="1">VLOOKUP(AI421,'TACC Competition'!$Z:$AA,2,0)</f>
        <v>Qatar</v>
      </c>
      <c r="AR421" s="98" t="str">
        <f ca="1">VLOOKUP(AJ421,'TACC Competition'!$Z:$AA,2,0)</f>
        <v>Scotland</v>
      </c>
      <c r="AS421" s="98" t="str">
        <f ca="1">VLOOKUP(AK421,'TACC Competition'!$Z:$AA,2,0)</f>
        <v>Czechia</v>
      </c>
      <c r="AT421" s="98" t="str">
        <f ca="1">VLOOKUP(AL421,'TACC Competition'!$Z:$AA,2,0)</f>
        <v>Sweden</v>
      </c>
      <c r="AU421" s="98" t="str">
        <f ca="1">VLOOKUP(AM421,'TACC Competition'!$Z:$AA,2,0)</f>
        <v>Panama</v>
      </c>
      <c r="AV421" s="98" t="str">
        <f ca="1">VLOOKUP(AN421,'TACC Competition'!$Z:$AA,2,0)</f>
        <v>Norway</v>
      </c>
    </row>
    <row r="422" spans="19:48" x14ac:dyDescent="0.15">
      <c r="S422" s="43" t="str">
        <f t="shared" si="18"/>
        <v>ABCEFGIK</v>
      </c>
      <c r="T422" s="93">
        <v>420</v>
      </c>
      <c r="U422" s="96" t="s">
        <v>69</v>
      </c>
      <c r="V422" s="96" t="s">
        <v>70</v>
      </c>
      <c r="W422" s="96" t="s">
        <v>71</v>
      </c>
      <c r="X422" s="96"/>
      <c r="Y422" s="96" t="s">
        <v>72</v>
      </c>
      <c r="Z422" s="96" t="s">
        <v>73</v>
      </c>
      <c r="AA422" s="96" t="s">
        <v>106</v>
      </c>
      <c r="AB422" s="96"/>
      <c r="AC422" s="96" t="s">
        <v>134</v>
      </c>
      <c r="AD422" s="96"/>
      <c r="AE422" s="96" t="s">
        <v>136</v>
      </c>
      <c r="AF422" s="96"/>
      <c r="AG422" s="97" t="s">
        <v>78</v>
      </c>
      <c r="AH422" s="97" t="s">
        <v>140</v>
      </c>
      <c r="AI422" s="97" t="s">
        <v>76</v>
      </c>
      <c r="AJ422" s="97" t="s">
        <v>77</v>
      </c>
      <c r="AK422" s="97" t="s">
        <v>74</v>
      </c>
      <c r="AL422" s="97" t="s">
        <v>79</v>
      </c>
      <c r="AM422" s="97" t="s">
        <v>138</v>
      </c>
      <c r="AN422" s="97" t="s">
        <v>142</v>
      </c>
      <c r="AO422" s="98" t="str">
        <f ca="1">VLOOKUP(AG422,'TACC Competition'!$Z:$AA,2,0)</f>
        <v>Cote d'Ivoire</v>
      </c>
      <c r="AP422" s="98" t="str">
        <f ca="1">VLOOKUP(AH422,'TACC Competition'!$Z:$AA,2,0)</f>
        <v>Egypt</v>
      </c>
      <c r="AQ422" s="98" t="str">
        <f ca="1">VLOOKUP(AI422,'TACC Competition'!$Z:$AA,2,0)</f>
        <v>Qatar</v>
      </c>
      <c r="AR422" s="98" t="str">
        <f ca="1">VLOOKUP(AJ422,'TACC Competition'!$Z:$AA,2,0)</f>
        <v>Scotland</v>
      </c>
      <c r="AS422" s="98" t="str">
        <f ca="1">VLOOKUP(AK422,'TACC Competition'!$Z:$AA,2,0)</f>
        <v>Czechia</v>
      </c>
      <c r="AT422" s="98" t="str">
        <f ca="1">VLOOKUP(AL422,'TACC Competition'!$Z:$AA,2,0)</f>
        <v>Sweden</v>
      </c>
      <c r="AU422" s="98" t="str">
        <f ca="1">VLOOKUP(AM422,'TACC Competition'!$Z:$AA,2,0)</f>
        <v>Norway</v>
      </c>
      <c r="AV422" s="98" t="str">
        <f ca="1">VLOOKUP(AN422,'TACC Competition'!$Z:$AA,2,0)</f>
        <v>Uzbekistan</v>
      </c>
    </row>
    <row r="423" spans="19:48" x14ac:dyDescent="0.15">
      <c r="S423" s="43" t="str">
        <f t="shared" si="18"/>
        <v>ABCEFGIJ</v>
      </c>
      <c r="T423" s="93">
        <v>421</v>
      </c>
      <c r="U423" s="96" t="s">
        <v>69</v>
      </c>
      <c r="V423" s="96" t="s">
        <v>70</v>
      </c>
      <c r="W423" s="96" t="s">
        <v>71</v>
      </c>
      <c r="X423" s="96"/>
      <c r="Y423" s="96" t="s">
        <v>72</v>
      </c>
      <c r="Z423" s="96" t="s">
        <v>73</v>
      </c>
      <c r="AA423" s="96" t="s">
        <v>106</v>
      </c>
      <c r="AB423" s="96"/>
      <c r="AC423" s="96" t="s">
        <v>134</v>
      </c>
      <c r="AD423" s="96" t="s">
        <v>135</v>
      </c>
      <c r="AE423" s="96"/>
      <c r="AF423" s="96"/>
      <c r="AG423" s="97" t="s">
        <v>78</v>
      </c>
      <c r="AH423" s="97" t="s">
        <v>140</v>
      </c>
      <c r="AI423" s="97" t="s">
        <v>76</v>
      </c>
      <c r="AJ423" s="97" t="s">
        <v>77</v>
      </c>
      <c r="AK423" s="97" t="s">
        <v>74</v>
      </c>
      <c r="AL423" s="97" t="s">
        <v>79</v>
      </c>
      <c r="AM423" s="97" t="s">
        <v>138</v>
      </c>
      <c r="AN423" s="97" t="s">
        <v>137</v>
      </c>
      <c r="AO423" s="98" t="str">
        <f ca="1">VLOOKUP(AG423,'TACC Competition'!$Z:$AA,2,0)</f>
        <v>Cote d'Ivoire</v>
      </c>
      <c r="AP423" s="98" t="str">
        <f ca="1">VLOOKUP(AH423,'TACC Competition'!$Z:$AA,2,0)</f>
        <v>Egypt</v>
      </c>
      <c r="AQ423" s="98" t="str">
        <f ca="1">VLOOKUP(AI423,'TACC Competition'!$Z:$AA,2,0)</f>
        <v>Qatar</v>
      </c>
      <c r="AR423" s="98" t="str">
        <f ca="1">VLOOKUP(AJ423,'TACC Competition'!$Z:$AA,2,0)</f>
        <v>Scotland</v>
      </c>
      <c r="AS423" s="98" t="str">
        <f ca="1">VLOOKUP(AK423,'TACC Competition'!$Z:$AA,2,0)</f>
        <v>Czechia</v>
      </c>
      <c r="AT423" s="98" t="str">
        <f ca="1">VLOOKUP(AL423,'TACC Competition'!$Z:$AA,2,0)</f>
        <v>Sweden</v>
      </c>
      <c r="AU423" s="98" t="str">
        <f ca="1">VLOOKUP(AM423,'TACC Competition'!$Z:$AA,2,0)</f>
        <v>Norway</v>
      </c>
      <c r="AV423" s="98" t="str">
        <f ca="1">VLOOKUP(AN423,'TACC Competition'!$Z:$AA,2,0)</f>
        <v>Algeria</v>
      </c>
    </row>
    <row r="424" spans="19:48" x14ac:dyDescent="0.15">
      <c r="S424" s="43" t="str">
        <f t="shared" si="18"/>
        <v>ABCEFGHL</v>
      </c>
      <c r="T424" s="93">
        <v>422</v>
      </c>
      <c r="U424" s="96" t="s">
        <v>69</v>
      </c>
      <c r="V424" s="96" t="s">
        <v>70</v>
      </c>
      <c r="W424" s="96" t="s">
        <v>71</v>
      </c>
      <c r="X424" s="96"/>
      <c r="Y424" s="96" t="s">
        <v>72</v>
      </c>
      <c r="Z424" s="96" t="s">
        <v>73</v>
      </c>
      <c r="AA424" s="96" t="s">
        <v>106</v>
      </c>
      <c r="AB424" s="96" t="s">
        <v>133</v>
      </c>
      <c r="AC424" s="96"/>
      <c r="AD424" s="96"/>
      <c r="AE424" s="96"/>
      <c r="AF424" s="96" t="s">
        <v>65</v>
      </c>
      <c r="AG424" s="97" t="s">
        <v>139</v>
      </c>
      <c r="AH424" s="97" t="s">
        <v>140</v>
      </c>
      <c r="AI424" s="97" t="s">
        <v>76</v>
      </c>
      <c r="AJ424" s="97" t="s">
        <v>77</v>
      </c>
      <c r="AK424" s="97" t="s">
        <v>74</v>
      </c>
      <c r="AL424" s="97" t="s">
        <v>79</v>
      </c>
      <c r="AM424" s="97" t="s">
        <v>141</v>
      </c>
      <c r="AN424" s="97" t="s">
        <v>78</v>
      </c>
      <c r="AO424" s="98" t="str">
        <f ca="1">VLOOKUP(AG424,'TACC Competition'!$Z:$AA,2,0)</f>
        <v>Saudi Arabia</v>
      </c>
      <c r="AP424" s="98" t="str">
        <f ca="1">VLOOKUP(AH424,'TACC Competition'!$Z:$AA,2,0)</f>
        <v>Egypt</v>
      </c>
      <c r="AQ424" s="98" t="str">
        <f ca="1">VLOOKUP(AI424,'TACC Competition'!$Z:$AA,2,0)</f>
        <v>Qatar</v>
      </c>
      <c r="AR424" s="98" t="str">
        <f ca="1">VLOOKUP(AJ424,'TACC Competition'!$Z:$AA,2,0)</f>
        <v>Scotland</v>
      </c>
      <c r="AS424" s="98" t="str">
        <f ca="1">VLOOKUP(AK424,'TACC Competition'!$Z:$AA,2,0)</f>
        <v>Czechia</v>
      </c>
      <c r="AT424" s="98" t="str">
        <f ca="1">VLOOKUP(AL424,'TACC Competition'!$Z:$AA,2,0)</f>
        <v>Sweden</v>
      </c>
      <c r="AU424" s="98" t="str">
        <f ca="1">VLOOKUP(AM424,'TACC Competition'!$Z:$AA,2,0)</f>
        <v>Panama</v>
      </c>
      <c r="AV424" s="98" t="str">
        <f ca="1">VLOOKUP(AN424,'TACC Competition'!$Z:$AA,2,0)</f>
        <v>Cote d'Ivoire</v>
      </c>
    </row>
    <row r="425" spans="19:48" x14ac:dyDescent="0.15">
      <c r="S425" s="43" t="str">
        <f t="shared" si="18"/>
        <v>ABCEFGHK</v>
      </c>
      <c r="T425" s="93">
        <v>423</v>
      </c>
      <c r="U425" s="96" t="s">
        <v>69</v>
      </c>
      <c r="V425" s="96" t="s">
        <v>70</v>
      </c>
      <c r="W425" s="96" t="s">
        <v>71</v>
      </c>
      <c r="X425" s="96"/>
      <c r="Y425" s="96" t="s">
        <v>72</v>
      </c>
      <c r="Z425" s="96" t="s">
        <v>73</v>
      </c>
      <c r="AA425" s="96" t="s">
        <v>106</v>
      </c>
      <c r="AB425" s="96" t="s">
        <v>133</v>
      </c>
      <c r="AC425" s="96"/>
      <c r="AD425" s="96"/>
      <c r="AE425" s="96" t="s">
        <v>136</v>
      </c>
      <c r="AF425" s="96"/>
      <c r="AG425" s="97" t="s">
        <v>139</v>
      </c>
      <c r="AH425" s="97" t="s">
        <v>140</v>
      </c>
      <c r="AI425" s="97" t="s">
        <v>76</v>
      </c>
      <c r="AJ425" s="97" t="s">
        <v>77</v>
      </c>
      <c r="AK425" s="97" t="s">
        <v>74</v>
      </c>
      <c r="AL425" s="97" t="s">
        <v>79</v>
      </c>
      <c r="AM425" s="97" t="s">
        <v>78</v>
      </c>
      <c r="AN425" s="97" t="s">
        <v>142</v>
      </c>
      <c r="AO425" s="98" t="str">
        <f ca="1">VLOOKUP(AG425,'TACC Competition'!$Z:$AA,2,0)</f>
        <v>Saudi Arabia</v>
      </c>
      <c r="AP425" s="98" t="str">
        <f ca="1">VLOOKUP(AH425,'TACC Competition'!$Z:$AA,2,0)</f>
        <v>Egypt</v>
      </c>
      <c r="AQ425" s="98" t="str">
        <f ca="1">VLOOKUP(AI425,'TACC Competition'!$Z:$AA,2,0)</f>
        <v>Qatar</v>
      </c>
      <c r="AR425" s="98" t="str">
        <f ca="1">VLOOKUP(AJ425,'TACC Competition'!$Z:$AA,2,0)</f>
        <v>Scotland</v>
      </c>
      <c r="AS425" s="98" t="str">
        <f ca="1">VLOOKUP(AK425,'TACC Competition'!$Z:$AA,2,0)</f>
        <v>Czechia</v>
      </c>
      <c r="AT425" s="98" t="str">
        <f ca="1">VLOOKUP(AL425,'TACC Competition'!$Z:$AA,2,0)</f>
        <v>Sweden</v>
      </c>
      <c r="AU425" s="98" t="str">
        <f ca="1">VLOOKUP(AM425,'TACC Competition'!$Z:$AA,2,0)</f>
        <v>Cote d'Ivoire</v>
      </c>
      <c r="AV425" s="98" t="str">
        <f ca="1">VLOOKUP(AN425,'TACC Competition'!$Z:$AA,2,0)</f>
        <v>Uzbekistan</v>
      </c>
    </row>
    <row r="426" spans="19:48" x14ac:dyDescent="0.15">
      <c r="S426" s="43" t="str">
        <f t="shared" si="18"/>
        <v>ABCEFGHJ</v>
      </c>
      <c r="T426" s="93">
        <v>424</v>
      </c>
      <c r="U426" s="96" t="s">
        <v>69</v>
      </c>
      <c r="V426" s="96" t="s">
        <v>70</v>
      </c>
      <c r="W426" s="96" t="s">
        <v>71</v>
      </c>
      <c r="X426" s="96"/>
      <c r="Y426" s="96" t="s">
        <v>72</v>
      </c>
      <c r="Z426" s="96" t="s">
        <v>73</v>
      </c>
      <c r="AA426" s="96" t="s">
        <v>106</v>
      </c>
      <c r="AB426" s="96" t="s">
        <v>133</v>
      </c>
      <c r="AC426" s="96"/>
      <c r="AD426" s="96" t="s">
        <v>135</v>
      </c>
      <c r="AE426" s="96"/>
      <c r="AF426" s="96"/>
      <c r="AG426" s="97" t="s">
        <v>139</v>
      </c>
      <c r="AH426" s="97" t="s">
        <v>140</v>
      </c>
      <c r="AI426" s="97" t="s">
        <v>76</v>
      </c>
      <c r="AJ426" s="97" t="s">
        <v>77</v>
      </c>
      <c r="AK426" s="97" t="s">
        <v>74</v>
      </c>
      <c r="AL426" s="97" t="s">
        <v>79</v>
      </c>
      <c r="AM426" s="97" t="s">
        <v>78</v>
      </c>
      <c r="AN426" s="97" t="s">
        <v>137</v>
      </c>
      <c r="AO426" s="98" t="str">
        <f ca="1">VLOOKUP(AG426,'TACC Competition'!$Z:$AA,2,0)</f>
        <v>Saudi Arabia</v>
      </c>
      <c r="AP426" s="98" t="str">
        <f ca="1">VLOOKUP(AH426,'TACC Competition'!$Z:$AA,2,0)</f>
        <v>Egypt</v>
      </c>
      <c r="AQ426" s="98" t="str">
        <f ca="1">VLOOKUP(AI426,'TACC Competition'!$Z:$AA,2,0)</f>
        <v>Qatar</v>
      </c>
      <c r="AR426" s="98" t="str">
        <f ca="1">VLOOKUP(AJ426,'TACC Competition'!$Z:$AA,2,0)</f>
        <v>Scotland</v>
      </c>
      <c r="AS426" s="98" t="str">
        <f ca="1">VLOOKUP(AK426,'TACC Competition'!$Z:$AA,2,0)</f>
        <v>Czechia</v>
      </c>
      <c r="AT426" s="98" t="str">
        <f ca="1">VLOOKUP(AL426,'TACC Competition'!$Z:$AA,2,0)</f>
        <v>Sweden</v>
      </c>
      <c r="AU426" s="98" t="str">
        <f ca="1">VLOOKUP(AM426,'TACC Competition'!$Z:$AA,2,0)</f>
        <v>Cote d'Ivoire</v>
      </c>
      <c r="AV426" s="98" t="str">
        <f ca="1">VLOOKUP(AN426,'TACC Competition'!$Z:$AA,2,0)</f>
        <v>Algeria</v>
      </c>
    </row>
    <row r="427" spans="19:48" x14ac:dyDescent="0.15">
      <c r="S427" s="43" t="str">
        <f t="shared" si="18"/>
        <v>ABCEFGHI</v>
      </c>
      <c r="T427" s="93">
        <v>425</v>
      </c>
      <c r="U427" s="96" t="s">
        <v>69</v>
      </c>
      <c r="V427" s="96" t="s">
        <v>70</v>
      </c>
      <c r="W427" s="96" t="s">
        <v>71</v>
      </c>
      <c r="X427" s="96"/>
      <c r="Y427" s="96" t="s">
        <v>72</v>
      </c>
      <c r="Z427" s="96" t="s">
        <v>73</v>
      </c>
      <c r="AA427" s="96" t="s">
        <v>106</v>
      </c>
      <c r="AB427" s="96" t="s">
        <v>133</v>
      </c>
      <c r="AC427" s="96" t="s">
        <v>134</v>
      </c>
      <c r="AD427" s="96"/>
      <c r="AE427" s="96"/>
      <c r="AF427" s="96"/>
      <c r="AG427" s="97" t="s">
        <v>139</v>
      </c>
      <c r="AH427" s="97" t="s">
        <v>140</v>
      </c>
      <c r="AI427" s="97" t="s">
        <v>76</v>
      </c>
      <c r="AJ427" s="97" t="s">
        <v>77</v>
      </c>
      <c r="AK427" s="97" t="s">
        <v>74</v>
      </c>
      <c r="AL427" s="97" t="s">
        <v>79</v>
      </c>
      <c r="AM427" s="97" t="s">
        <v>78</v>
      </c>
      <c r="AN427" s="97" t="s">
        <v>138</v>
      </c>
      <c r="AO427" s="98" t="str">
        <f ca="1">VLOOKUP(AG427,'TACC Competition'!$Z:$AA,2,0)</f>
        <v>Saudi Arabia</v>
      </c>
      <c r="AP427" s="98" t="str">
        <f ca="1">VLOOKUP(AH427,'TACC Competition'!$Z:$AA,2,0)</f>
        <v>Egypt</v>
      </c>
      <c r="AQ427" s="98" t="str">
        <f ca="1">VLOOKUP(AI427,'TACC Competition'!$Z:$AA,2,0)</f>
        <v>Qatar</v>
      </c>
      <c r="AR427" s="98" t="str">
        <f ca="1">VLOOKUP(AJ427,'TACC Competition'!$Z:$AA,2,0)</f>
        <v>Scotland</v>
      </c>
      <c r="AS427" s="98" t="str">
        <f ca="1">VLOOKUP(AK427,'TACC Competition'!$Z:$AA,2,0)</f>
        <v>Czechia</v>
      </c>
      <c r="AT427" s="98" t="str">
        <f ca="1">VLOOKUP(AL427,'TACC Competition'!$Z:$AA,2,0)</f>
        <v>Sweden</v>
      </c>
      <c r="AU427" s="98" t="str">
        <f ca="1">VLOOKUP(AM427,'TACC Competition'!$Z:$AA,2,0)</f>
        <v>Cote d'Ivoire</v>
      </c>
      <c r="AV427" s="98" t="str">
        <f ca="1">VLOOKUP(AN427,'TACC Competition'!$Z:$AA,2,0)</f>
        <v>Norway</v>
      </c>
    </row>
    <row r="428" spans="19:48" x14ac:dyDescent="0.15">
      <c r="S428" s="43" t="str">
        <f t="shared" si="18"/>
        <v>ABCDIJKL</v>
      </c>
      <c r="T428" s="93">
        <v>426</v>
      </c>
      <c r="U428" s="96" t="s">
        <v>69</v>
      </c>
      <c r="V428" s="96" t="s">
        <v>70</v>
      </c>
      <c r="W428" s="96" t="s">
        <v>71</v>
      </c>
      <c r="X428" s="96" t="s">
        <v>64</v>
      </c>
      <c r="Y428" s="96"/>
      <c r="Z428" s="96"/>
      <c r="AA428" s="96"/>
      <c r="AB428" s="96"/>
      <c r="AC428" s="96" t="s">
        <v>134</v>
      </c>
      <c r="AD428" s="96" t="s">
        <v>135</v>
      </c>
      <c r="AE428" s="96" t="s">
        <v>136</v>
      </c>
      <c r="AF428" s="96" t="s">
        <v>65</v>
      </c>
      <c r="AG428" s="97" t="s">
        <v>138</v>
      </c>
      <c r="AH428" s="97" t="s">
        <v>137</v>
      </c>
      <c r="AI428" s="97" t="s">
        <v>76</v>
      </c>
      <c r="AJ428" s="97" t="s">
        <v>77</v>
      </c>
      <c r="AK428" s="97" t="s">
        <v>74</v>
      </c>
      <c r="AL428" s="97" t="s">
        <v>75</v>
      </c>
      <c r="AM428" s="97" t="s">
        <v>141</v>
      </c>
      <c r="AN428" s="97" t="s">
        <v>142</v>
      </c>
      <c r="AO428" s="98" t="str">
        <f ca="1">VLOOKUP(AG428,'TACC Competition'!$Z:$AA,2,0)</f>
        <v>Norway</v>
      </c>
      <c r="AP428" s="98" t="str">
        <f ca="1">VLOOKUP(AH428,'TACC Competition'!$Z:$AA,2,0)</f>
        <v>Algeria</v>
      </c>
      <c r="AQ428" s="98" t="str">
        <f ca="1">VLOOKUP(AI428,'TACC Competition'!$Z:$AA,2,0)</f>
        <v>Qatar</v>
      </c>
      <c r="AR428" s="98" t="str">
        <f ca="1">VLOOKUP(AJ428,'TACC Competition'!$Z:$AA,2,0)</f>
        <v>Scotland</v>
      </c>
      <c r="AS428" s="98" t="str">
        <f ca="1">VLOOKUP(AK428,'TACC Competition'!$Z:$AA,2,0)</f>
        <v>Czechia</v>
      </c>
      <c r="AT428" s="98" t="str">
        <f ca="1">VLOOKUP(AL428,'TACC Competition'!$Z:$AA,2,0)</f>
        <v>Turkiye</v>
      </c>
      <c r="AU428" s="98" t="str">
        <f ca="1">VLOOKUP(AM428,'TACC Competition'!$Z:$AA,2,0)</f>
        <v>Panama</v>
      </c>
      <c r="AV428" s="98" t="str">
        <f ca="1">VLOOKUP(AN428,'TACC Competition'!$Z:$AA,2,0)</f>
        <v>Uzbekistan</v>
      </c>
    </row>
    <row r="429" spans="19:48" x14ac:dyDescent="0.15">
      <c r="S429" s="43" t="str">
        <f t="shared" si="18"/>
        <v>ABCDHJKL</v>
      </c>
      <c r="T429" s="93">
        <v>427</v>
      </c>
      <c r="U429" s="96" t="s">
        <v>69</v>
      </c>
      <c r="V429" s="96" t="s">
        <v>70</v>
      </c>
      <c r="W429" s="96" t="s">
        <v>71</v>
      </c>
      <c r="X429" s="96" t="s">
        <v>64</v>
      </c>
      <c r="Y429" s="96"/>
      <c r="Z429" s="96"/>
      <c r="AA429" s="96"/>
      <c r="AB429" s="96" t="s">
        <v>133</v>
      </c>
      <c r="AC429" s="96"/>
      <c r="AD429" s="96" t="s">
        <v>135</v>
      </c>
      <c r="AE429" s="96" t="s">
        <v>136</v>
      </c>
      <c r="AF429" s="96" t="s">
        <v>65</v>
      </c>
      <c r="AG429" s="97" t="s">
        <v>139</v>
      </c>
      <c r="AH429" s="97" t="s">
        <v>137</v>
      </c>
      <c r="AI429" s="97" t="s">
        <v>76</v>
      </c>
      <c r="AJ429" s="97" t="s">
        <v>77</v>
      </c>
      <c r="AK429" s="97" t="s">
        <v>74</v>
      </c>
      <c r="AL429" s="97" t="s">
        <v>75</v>
      </c>
      <c r="AM429" s="97" t="s">
        <v>141</v>
      </c>
      <c r="AN429" s="97" t="s">
        <v>142</v>
      </c>
      <c r="AO429" s="98" t="str">
        <f ca="1">VLOOKUP(AG429,'TACC Competition'!$Z:$AA,2,0)</f>
        <v>Saudi Arabia</v>
      </c>
      <c r="AP429" s="98" t="str">
        <f ca="1">VLOOKUP(AH429,'TACC Competition'!$Z:$AA,2,0)</f>
        <v>Algeria</v>
      </c>
      <c r="AQ429" s="98" t="str">
        <f ca="1">VLOOKUP(AI429,'TACC Competition'!$Z:$AA,2,0)</f>
        <v>Qatar</v>
      </c>
      <c r="AR429" s="98" t="str">
        <f ca="1">VLOOKUP(AJ429,'TACC Competition'!$Z:$AA,2,0)</f>
        <v>Scotland</v>
      </c>
      <c r="AS429" s="98" t="str">
        <f ca="1">VLOOKUP(AK429,'TACC Competition'!$Z:$AA,2,0)</f>
        <v>Czechia</v>
      </c>
      <c r="AT429" s="98" t="str">
        <f ca="1">VLOOKUP(AL429,'TACC Competition'!$Z:$AA,2,0)</f>
        <v>Turkiye</v>
      </c>
      <c r="AU429" s="98" t="str">
        <f ca="1">VLOOKUP(AM429,'TACC Competition'!$Z:$AA,2,0)</f>
        <v>Panama</v>
      </c>
      <c r="AV429" s="98" t="str">
        <f ca="1">VLOOKUP(AN429,'TACC Competition'!$Z:$AA,2,0)</f>
        <v>Uzbekistan</v>
      </c>
    </row>
    <row r="430" spans="19:48" x14ac:dyDescent="0.15">
      <c r="S430" s="43" t="str">
        <f t="shared" si="18"/>
        <v>ABCDHIKL</v>
      </c>
      <c r="T430" s="93">
        <v>428</v>
      </c>
      <c r="U430" s="96" t="s">
        <v>69</v>
      </c>
      <c r="V430" s="96" t="s">
        <v>70</v>
      </c>
      <c r="W430" s="96" t="s">
        <v>71</v>
      </c>
      <c r="X430" s="96" t="s">
        <v>64</v>
      </c>
      <c r="Y430" s="96"/>
      <c r="Z430" s="96"/>
      <c r="AA430" s="96"/>
      <c r="AB430" s="96" t="s">
        <v>133</v>
      </c>
      <c r="AC430" s="96" t="s">
        <v>134</v>
      </c>
      <c r="AD430" s="96"/>
      <c r="AE430" s="96" t="s">
        <v>136</v>
      </c>
      <c r="AF430" s="96" t="s">
        <v>65</v>
      </c>
      <c r="AG430" s="97" t="s">
        <v>139</v>
      </c>
      <c r="AH430" s="97" t="s">
        <v>138</v>
      </c>
      <c r="AI430" s="97" t="s">
        <v>76</v>
      </c>
      <c r="AJ430" s="97" t="s">
        <v>77</v>
      </c>
      <c r="AK430" s="97" t="s">
        <v>74</v>
      </c>
      <c r="AL430" s="97" t="s">
        <v>75</v>
      </c>
      <c r="AM430" s="97" t="s">
        <v>141</v>
      </c>
      <c r="AN430" s="97" t="s">
        <v>142</v>
      </c>
      <c r="AO430" s="98" t="str">
        <f ca="1">VLOOKUP(AG430,'TACC Competition'!$Z:$AA,2,0)</f>
        <v>Saudi Arabia</v>
      </c>
      <c r="AP430" s="98" t="str">
        <f ca="1">VLOOKUP(AH430,'TACC Competition'!$Z:$AA,2,0)</f>
        <v>Norway</v>
      </c>
      <c r="AQ430" s="98" t="str">
        <f ca="1">VLOOKUP(AI430,'TACC Competition'!$Z:$AA,2,0)</f>
        <v>Qatar</v>
      </c>
      <c r="AR430" s="98" t="str">
        <f ca="1">VLOOKUP(AJ430,'TACC Competition'!$Z:$AA,2,0)</f>
        <v>Scotland</v>
      </c>
      <c r="AS430" s="98" t="str">
        <f ca="1">VLOOKUP(AK430,'TACC Competition'!$Z:$AA,2,0)</f>
        <v>Czechia</v>
      </c>
      <c r="AT430" s="98" t="str">
        <f ca="1">VLOOKUP(AL430,'TACC Competition'!$Z:$AA,2,0)</f>
        <v>Turkiye</v>
      </c>
      <c r="AU430" s="98" t="str">
        <f ca="1">VLOOKUP(AM430,'TACC Competition'!$Z:$AA,2,0)</f>
        <v>Panama</v>
      </c>
      <c r="AV430" s="98" t="str">
        <f ca="1">VLOOKUP(AN430,'TACC Competition'!$Z:$AA,2,0)</f>
        <v>Uzbekistan</v>
      </c>
    </row>
    <row r="431" spans="19:48" x14ac:dyDescent="0.15">
      <c r="S431" s="43" t="str">
        <f t="shared" si="18"/>
        <v>ABCDHIJL</v>
      </c>
      <c r="T431" s="93">
        <v>429</v>
      </c>
      <c r="U431" s="96" t="s">
        <v>69</v>
      </c>
      <c r="V431" s="96" t="s">
        <v>70</v>
      </c>
      <c r="W431" s="96" t="s">
        <v>71</v>
      </c>
      <c r="X431" s="96" t="s">
        <v>64</v>
      </c>
      <c r="Y431" s="96"/>
      <c r="Z431" s="96"/>
      <c r="AA431" s="96"/>
      <c r="AB431" s="96" t="s">
        <v>133</v>
      </c>
      <c r="AC431" s="96" t="s">
        <v>134</v>
      </c>
      <c r="AD431" s="96" t="s">
        <v>135</v>
      </c>
      <c r="AE431" s="96"/>
      <c r="AF431" s="96" t="s">
        <v>65</v>
      </c>
      <c r="AG431" s="97" t="s">
        <v>139</v>
      </c>
      <c r="AH431" s="97" t="s">
        <v>137</v>
      </c>
      <c r="AI431" s="97" t="s">
        <v>76</v>
      </c>
      <c r="AJ431" s="97" t="s">
        <v>77</v>
      </c>
      <c r="AK431" s="97" t="s">
        <v>74</v>
      </c>
      <c r="AL431" s="97" t="s">
        <v>75</v>
      </c>
      <c r="AM431" s="97" t="s">
        <v>141</v>
      </c>
      <c r="AN431" s="97" t="s">
        <v>138</v>
      </c>
      <c r="AO431" s="98" t="str">
        <f ca="1">VLOOKUP(AG431,'TACC Competition'!$Z:$AA,2,0)</f>
        <v>Saudi Arabia</v>
      </c>
      <c r="AP431" s="98" t="str">
        <f ca="1">VLOOKUP(AH431,'TACC Competition'!$Z:$AA,2,0)</f>
        <v>Algeria</v>
      </c>
      <c r="AQ431" s="98" t="str">
        <f ca="1">VLOOKUP(AI431,'TACC Competition'!$Z:$AA,2,0)</f>
        <v>Qatar</v>
      </c>
      <c r="AR431" s="98" t="str">
        <f ca="1">VLOOKUP(AJ431,'TACC Competition'!$Z:$AA,2,0)</f>
        <v>Scotland</v>
      </c>
      <c r="AS431" s="98" t="str">
        <f ca="1">VLOOKUP(AK431,'TACC Competition'!$Z:$AA,2,0)</f>
        <v>Czechia</v>
      </c>
      <c r="AT431" s="98" t="str">
        <f ca="1">VLOOKUP(AL431,'TACC Competition'!$Z:$AA,2,0)</f>
        <v>Turkiye</v>
      </c>
      <c r="AU431" s="98" t="str">
        <f ca="1">VLOOKUP(AM431,'TACC Competition'!$Z:$AA,2,0)</f>
        <v>Panama</v>
      </c>
      <c r="AV431" s="98" t="str">
        <f ca="1">VLOOKUP(AN431,'TACC Competition'!$Z:$AA,2,0)</f>
        <v>Norway</v>
      </c>
    </row>
    <row r="432" spans="19:48" x14ac:dyDescent="0.15">
      <c r="S432" s="43" t="str">
        <f t="shared" si="18"/>
        <v>ABCDHIJK</v>
      </c>
      <c r="T432" s="93">
        <v>430</v>
      </c>
      <c r="U432" s="96" t="s">
        <v>69</v>
      </c>
      <c r="V432" s="96" t="s">
        <v>70</v>
      </c>
      <c r="W432" s="96" t="s">
        <v>71</v>
      </c>
      <c r="X432" s="96" t="s">
        <v>64</v>
      </c>
      <c r="Y432" s="96"/>
      <c r="Z432" s="96"/>
      <c r="AA432" s="96"/>
      <c r="AB432" s="96" t="s">
        <v>133</v>
      </c>
      <c r="AC432" s="96" t="s">
        <v>134</v>
      </c>
      <c r="AD432" s="96" t="s">
        <v>135</v>
      </c>
      <c r="AE432" s="96" t="s">
        <v>136</v>
      </c>
      <c r="AF432" s="96"/>
      <c r="AG432" s="97" t="s">
        <v>139</v>
      </c>
      <c r="AH432" s="97" t="s">
        <v>137</v>
      </c>
      <c r="AI432" s="97" t="s">
        <v>76</v>
      </c>
      <c r="AJ432" s="97" t="s">
        <v>77</v>
      </c>
      <c r="AK432" s="97" t="s">
        <v>74</v>
      </c>
      <c r="AL432" s="97" t="s">
        <v>75</v>
      </c>
      <c r="AM432" s="97" t="s">
        <v>138</v>
      </c>
      <c r="AN432" s="97" t="s">
        <v>142</v>
      </c>
      <c r="AO432" s="98" t="str">
        <f ca="1">VLOOKUP(AG432,'TACC Competition'!$Z:$AA,2,0)</f>
        <v>Saudi Arabia</v>
      </c>
      <c r="AP432" s="98" t="str">
        <f ca="1">VLOOKUP(AH432,'TACC Competition'!$Z:$AA,2,0)</f>
        <v>Algeria</v>
      </c>
      <c r="AQ432" s="98" t="str">
        <f ca="1">VLOOKUP(AI432,'TACC Competition'!$Z:$AA,2,0)</f>
        <v>Qatar</v>
      </c>
      <c r="AR432" s="98" t="str">
        <f ca="1">VLOOKUP(AJ432,'TACC Competition'!$Z:$AA,2,0)</f>
        <v>Scotland</v>
      </c>
      <c r="AS432" s="98" t="str">
        <f ca="1">VLOOKUP(AK432,'TACC Competition'!$Z:$AA,2,0)</f>
        <v>Czechia</v>
      </c>
      <c r="AT432" s="98" t="str">
        <f ca="1">VLOOKUP(AL432,'TACC Competition'!$Z:$AA,2,0)</f>
        <v>Turkiye</v>
      </c>
      <c r="AU432" s="98" t="str">
        <f ca="1">VLOOKUP(AM432,'TACC Competition'!$Z:$AA,2,0)</f>
        <v>Norway</v>
      </c>
      <c r="AV432" s="98" t="str">
        <f ca="1">VLOOKUP(AN432,'TACC Competition'!$Z:$AA,2,0)</f>
        <v>Uzbekistan</v>
      </c>
    </row>
    <row r="433" spans="19:48" x14ac:dyDescent="0.15">
      <c r="S433" s="43" t="str">
        <f t="shared" si="18"/>
        <v>ABCDGJKL</v>
      </c>
      <c r="T433" s="93">
        <v>431</v>
      </c>
      <c r="U433" s="96" t="s">
        <v>69</v>
      </c>
      <c r="V433" s="96" t="s">
        <v>70</v>
      </c>
      <c r="W433" s="96" t="s">
        <v>71</v>
      </c>
      <c r="X433" s="96" t="s">
        <v>64</v>
      </c>
      <c r="Y433" s="96"/>
      <c r="Z433" s="96"/>
      <c r="AA433" s="96" t="s">
        <v>106</v>
      </c>
      <c r="AB433" s="96"/>
      <c r="AC433" s="96"/>
      <c r="AD433" s="96" t="s">
        <v>135</v>
      </c>
      <c r="AE433" s="96" t="s">
        <v>136</v>
      </c>
      <c r="AF433" s="96" t="s">
        <v>65</v>
      </c>
      <c r="AG433" s="97" t="s">
        <v>77</v>
      </c>
      <c r="AH433" s="97" t="s">
        <v>137</v>
      </c>
      <c r="AI433" s="97" t="s">
        <v>76</v>
      </c>
      <c r="AJ433" s="97" t="s">
        <v>75</v>
      </c>
      <c r="AK433" s="97" t="s">
        <v>74</v>
      </c>
      <c r="AL433" s="97" t="s">
        <v>140</v>
      </c>
      <c r="AM433" s="97" t="s">
        <v>141</v>
      </c>
      <c r="AN433" s="97" t="s">
        <v>142</v>
      </c>
      <c r="AO433" s="98" t="str">
        <f ca="1">VLOOKUP(AG433,'TACC Competition'!$Z:$AA,2,0)</f>
        <v>Scotland</v>
      </c>
      <c r="AP433" s="98" t="str">
        <f ca="1">VLOOKUP(AH433,'TACC Competition'!$Z:$AA,2,0)</f>
        <v>Algeria</v>
      </c>
      <c r="AQ433" s="98" t="str">
        <f ca="1">VLOOKUP(AI433,'TACC Competition'!$Z:$AA,2,0)</f>
        <v>Qatar</v>
      </c>
      <c r="AR433" s="98" t="str">
        <f ca="1">VLOOKUP(AJ433,'TACC Competition'!$Z:$AA,2,0)</f>
        <v>Turkiye</v>
      </c>
      <c r="AS433" s="98" t="str">
        <f ca="1">VLOOKUP(AK433,'TACC Competition'!$Z:$AA,2,0)</f>
        <v>Czechia</v>
      </c>
      <c r="AT433" s="98" t="str">
        <f ca="1">VLOOKUP(AL433,'TACC Competition'!$Z:$AA,2,0)</f>
        <v>Egypt</v>
      </c>
      <c r="AU433" s="98" t="str">
        <f ca="1">VLOOKUP(AM433,'TACC Competition'!$Z:$AA,2,0)</f>
        <v>Panama</v>
      </c>
      <c r="AV433" s="98" t="str">
        <f ca="1">VLOOKUP(AN433,'TACC Competition'!$Z:$AA,2,0)</f>
        <v>Uzbekistan</v>
      </c>
    </row>
    <row r="434" spans="19:48" x14ac:dyDescent="0.15">
      <c r="S434" s="43" t="str">
        <f t="shared" si="18"/>
        <v>ABCDGIKL</v>
      </c>
      <c r="T434" s="93">
        <v>432</v>
      </c>
      <c r="U434" s="96" t="s">
        <v>69</v>
      </c>
      <c r="V434" s="96" t="s">
        <v>70</v>
      </c>
      <c r="W434" s="96" t="s">
        <v>71</v>
      </c>
      <c r="X434" s="96" t="s">
        <v>64</v>
      </c>
      <c r="Y434" s="96"/>
      <c r="Z434" s="96"/>
      <c r="AA434" s="96" t="s">
        <v>106</v>
      </c>
      <c r="AB434" s="96"/>
      <c r="AC434" s="96" t="s">
        <v>134</v>
      </c>
      <c r="AD434" s="96"/>
      <c r="AE434" s="96" t="s">
        <v>136</v>
      </c>
      <c r="AF434" s="96" t="s">
        <v>65</v>
      </c>
      <c r="AG434" s="97" t="s">
        <v>138</v>
      </c>
      <c r="AH434" s="97" t="s">
        <v>140</v>
      </c>
      <c r="AI434" s="97" t="s">
        <v>76</v>
      </c>
      <c r="AJ434" s="97" t="s">
        <v>77</v>
      </c>
      <c r="AK434" s="97" t="s">
        <v>74</v>
      </c>
      <c r="AL434" s="97" t="s">
        <v>75</v>
      </c>
      <c r="AM434" s="97" t="s">
        <v>141</v>
      </c>
      <c r="AN434" s="97" t="s">
        <v>142</v>
      </c>
      <c r="AO434" s="98" t="str">
        <f ca="1">VLOOKUP(AG434,'TACC Competition'!$Z:$AA,2,0)</f>
        <v>Norway</v>
      </c>
      <c r="AP434" s="98" t="str">
        <f ca="1">VLOOKUP(AH434,'TACC Competition'!$Z:$AA,2,0)</f>
        <v>Egypt</v>
      </c>
      <c r="AQ434" s="98" t="str">
        <f ca="1">VLOOKUP(AI434,'TACC Competition'!$Z:$AA,2,0)</f>
        <v>Qatar</v>
      </c>
      <c r="AR434" s="98" t="str">
        <f ca="1">VLOOKUP(AJ434,'TACC Competition'!$Z:$AA,2,0)</f>
        <v>Scotland</v>
      </c>
      <c r="AS434" s="98" t="str">
        <f ca="1">VLOOKUP(AK434,'TACC Competition'!$Z:$AA,2,0)</f>
        <v>Czechia</v>
      </c>
      <c r="AT434" s="98" t="str">
        <f ca="1">VLOOKUP(AL434,'TACC Competition'!$Z:$AA,2,0)</f>
        <v>Turkiye</v>
      </c>
      <c r="AU434" s="98" t="str">
        <f ca="1">VLOOKUP(AM434,'TACC Competition'!$Z:$AA,2,0)</f>
        <v>Panama</v>
      </c>
      <c r="AV434" s="98" t="str">
        <f ca="1">VLOOKUP(AN434,'TACC Competition'!$Z:$AA,2,0)</f>
        <v>Uzbekistan</v>
      </c>
    </row>
    <row r="435" spans="19:48" x14ac:dyDescent="0.15">
      <c r="S435" s="43" t="str">
        <f t="shared" si="18"/>
        <v>ABCDGIJL</v>
      </c>
      <c r="T435" s="93">
        <v>433</v>
      </c>
      <c r="U435" s="96" t="s">
        <v>69</v>
      </c>
      <c r="V435" s="96" t="s">
        <v>70</v>
      </c>
      <c r="W435" s="96" t="s">
        <v>71</v>
      </c>
      <c r="X435" s="96" t="s">
        <v>64</v>
      </c>
      <c r="Y435" s="96"/>
      <c r="Z435" s="96"/>
      <c r="AA435" s="96" t="s">
        <v>106</v>
      </c>
      <c r="AB435" s="96"/>
      <c r="AC435" s="96" t="s">
        <v>134</v>
      </c>
      <c r="AD435" s="96" t="s">
        <v>135</v>
      </c>
      <c r="AE435" s="96"/>
      <c r="AF435" s="96" t="s">
        <v>65</v>
      </c>
      <c r="AG435" s="97" t="s">
        <v>77</v>
      </c>
      <c r="AH435" s="97" t="s">
        <v>137</v>
      </c>
      <c r="AI435" s="97" t="s">
        <v>76</v>
      </c>
      <c r="AJ435" s="97" t="s">
        <v>75</v>
      </c>
      <c r="AK435" s="97" t="s">
        <v>74</v>
      </c>
      <c r="AL435" s="97" t="s">
        <v>140</v>
      </c>
      <c r="AM435" s="97" t="s">
        <v>141</v>
      </c>
      <c r="AN435" s="97" t="s">
        <v>138</v>
      </c>
      <c r="AO435" s="98" t="str">
        <f ca="1">VLOOKUP(AG435,'TACC Competition'!$Z:$AA,2,0)</f>
        <v>Scotland</v>
      </c>
      <c r="AP435" s="98" t="str">
        <f ca="1">VLOOKUP(AH435,'TACC Competition'!$Z:$AA,2,0)</f>
        <v>Algeria</v>
      </c>
      <c r="AQ435" s="98" t="str">
        <f ca="1">VLOOKUP(AI435,'TACC Competition'!$Z:$AA,2,0)</f>
        <v>Qatar</v>
      </c>
      <c r="AR435" s="98" t="str">
        <f ca="1">VLOOKUP(AJ435,'TACC Competition'!$Z:$AA,2,0)</f>
        <v>Turkiye</v>
      </c>
      <c r="AS435" s="98" t="str">
        <f ca="1">VLOOKUP(AK435,'TACC Competition'!$Z:$AA,2,0)</f>
        <v>Czechia</v>
      </c>
      <c r="AT435" s="98" t="str">
        <f ca="1">VLOOKUP(AL435,'TACC Competition'!$Z:$AA,2,0)</f>
        <v>Egypt</v>
      </c>
      <c r="AU435" s="98" t="str">
        <f ca="1">VLOOKUP(AM435,'TACC Competition'!$Z:$AA,2,0)</f>
        <v>Panama</v>
      </c>
      <c r="AV435" s="98" t="str">
        <f ca="1">VLOOKUP(AN435,'TACC Competition'!$Z:$AA,2,0)</f>
        <v>Norway</v>
      </c>
    </row>
    <row r="436" spans="19:48" x14ac:dyDescent="0.15">
      <c r="S436" s="43" t="str">
        <f t="shared" si="18"/>
        <v>ABCDGIJK</v>
      </c>
      <c r="T436" s="93">
        <v>434</v>
      </c>
      <c r="U436" s="96" t="s">
        <v>69</v>
      </c>
      <c r="V436" s="96" t="s">
        <v>70</v>
      </c>
      <c r="W436" s="96" t="s">
        <v>71</v>
      </c>
      <c r="X436" s="96" t="s">
        <v>64</v>
      </c>
      <c r="Y436" s="96"/>
      <c r="Z436" s="96"/>
      <c r="AA436" s="96" t="s">
        <v>106</v>
      </c>
      <c r="AB436" s="96"/>
      <c r="AC436" s="96" t="s">
        <v>134</v>
      </c>
      <c r="AD436" s="96" t="s">
        <v>135</v>
      </c>
      <c r="AE436" s="96" t="s">
        <v>136</v>
      </c>
      <c r="AF436" s="96"/>
      <c r="AG436" s="97" t="s">
        <v>77</v>
      </c>
      <c r="AH436" s="97" t="s">
        <v>137</v>
      </c>
      <c r="AI436" s="97" t="s">
        <v>76</v>
      </c>
      <c r="AJ436" s="97" t="s">
        <v>75</v>
      </c>
      <c r="AK436" s="97" t="s">
        <v>74</v>
      </c>
      <c r="AL436" s="97" t="s">
        <v>140</v>
      </c>
      <c r="AM436" s="97" t="s">
        <v>138</v>
      </c>
      <c r="AN436" s="97" t="s">
        <v>142</v>
      </c>
      <c r="AO436" s="98" t="str">
        <f ca="1">VLOOKUP(AG436,'TACC Competition'!$Z:$AA,2,0)</f>
        <v>Scotland</v>
      </c>
      <c r="AP436" s="98" t="str">
        <f ca="1">VLOOKUP(AH436,'TACC Competition'!$Z:$AA,2,0)</f>
        <v>Algeria</v>
      </c>
      <c r="AQ436" s="98" t="str">
        <f ca="1">VLOOKUP(AI436,'TACC Competition'!$Z:$AA,2,0)</f>
        <v>Qatar</v>
      </c>
      <c r="AR436" s="98" t="str">
        <f ca="1">VLOOKUP(AJ436,'TACC Competition'!$Z:$AA,2,0)</f>
        <v>Turkiye</v>
      </c>
      <c r="AS436" s="98" t="str">
        <f ca="1">VLOOKUP(AK436,'TACC Competition'!$Z:$AA,2,0)</f>
        <v>Czechia</v>
      </c>
      <c r="AT436" s="98" t="str">
        <f ca="1">VLOOKUP(AL436,'TACC Competition'!$Z:$AA,2,0)</f>
        <v>Egypt</v>
      </c>
      <c r="AU436" s="98" t="str">
        <f ca="1">VLOOKUP(AM436,'TACC Competition'!$Z:$AA,2,0)</f>
        <v>Norway</v>
      </c>
      <c r="AV436" s="98" t="str">
        <f ca="1">VLOOKUP(AN436,'TACC Competition'!$Z:$AA,2,0)</f>
        <v>Uzbekistan</v>
      </c>
    </row>
    <row r="437" spans="19:48" x14ac:dyDescent="0.15">
      <c r="S437" s="43" t="str">
        <f t="shared" si="18"/>
        <v>ABCDGHKL</v>
      </c>
      <c r="T437" s="93">
        <v>435</v>
      </c>
      <c r="U437" s="96" t="s">
        <v>69</v>
      </c>
      <c r="V437" s="96" t="s">
        <v>70</v>
      </c>
      <c r="W437" s="96" t="s">
        <v>71</v>
      </c>
      <c r="X437" s="96" t="s">
        <v>64</v>
      </c>
      <c r="Y437" s="96"/>
      <c r="Z437" s="96"/>
      <c r="AA437" s="96" t="s">
        <v>106</v>
      </c>
      <c r="AB437" s="96" t="s">
        <v>133</v>
      </c>
      <c r="AC437" s="96"/>
      <c r="AD437" s="96"/>
      <c r="AE437" s="96" t="s">
        <v>136</v>
      </c>
      <c r="AF437" s="96" t="s">
        <v>65</v>
      </c>
      <c r="AG437" s="97" t="s">
        <v>139</v>
      </c>
      <c r="AH437" s="97" t="s">
        <v>140</v>
      </c>
      <c r="AI437" s="97" t="s">
        <v>76</v>
      </c>
      <c r="AJ437" s="97" t="s">
        <v>77</v>
      </c>
      <c r="AK437" s="97" t="s">
        <v>74</v>
      </c>
      <c r="AL437" s="97" t="s">
        <v>75</v>
      </c>
      <c r="AM437" s="97" t="s">
        <v>141</v>
      </c>
      <c r="AN437" s="97" t="s">
        <v>142</v>
      </c>
      <c r="AO437" s="98" t="str">
        <f ca="1">VLOOKUP(AG437,'TACC Competition'!$Z:$AA,2,0)</f>
        <v>Saudi Arabia</v>
      </c>
      <c r="AP437" s="98" t="str">
        <f ca="1">VLOOKUP(AH437,'TACC Competition'!$Z:$AA,2,0)</f>
        <v>Egypt</v>
      </c>
      <c r="AQ437" s="98" t="str">
        <f ca="1">VLOOKUP(AI437,'TACC Competition'!$Z:$AA,2,0)</f>
        <v>Qatar</v>
      </c>
      <c r="AR437" s="98" t="str">
        <f ca="1">VLOOKUP(AJ437,'TACC Competition'!$Z:$AA,2,0)</f>
        <v>Scotland</v>
      </c>
      <c r="AS437" s="98" t="str">
        <f ca="1">VLOOKUP(AK437,'TACC Competition'!$Z:$AA,2,0)</f>
        <v>Czechia</v>
      </c>
      <c r="AT437" s="98" t="str">
        <f ca="1">VLOOKUP(AL437,'TACC Competition'!$Z:$AA,2,0)</f>
        <v>Turkiye</v>
      </c>
      <c r="AU437" s="98" t="str">
        <f ca="1">VLOOKUP(AM437,'TACC Competition'!$Z:$AA,2,0)</f>
        <v>Panama</v>
      </c>
      <c r="AV437" s="98" t="str">
        <f ca="1">VLOOKUP(AN437,'TACC Competition'!$Z:$AA,2,0)</f>
        <v>Uzbekistan</v>
      </c>
    </row>
    <row r="438" spans="19:48" x14ac:dyDescent="0.15">
      <c r="S438" s="43" t="str">
        <f t="shared" si="18"/>
        <v>ABCDGHJL</v>
      </c>
      <c r="T438" s="93">
        <v>436</v>
      </c>
      <c r="U438" s="96" t="s">
        <v>69</v>
      </c>
      <c r="V438" s="96" t="s">
        <v>70</v>
      </c>
      <c r="W438" s="96" t="s">
        <v>71</v>
      </c>
      <c r="X438" s="96" t="s">
        <v>64</v>
      </c>
      <c r="Y438" s="96"/>
      <c r="Z438" s="96"/>
      <c r="AA438" s="96" t="s">
        <v>106</v>
      </c>
      <c r="AB438" s="96" t="s">
        <v>133</v>
      </c>
      <c r="AC438" s="96"/>
      <c r="AD438" s="96" t="s">
        <v>135</v>
      </c>
      <c r="AE438" s="96"/>
      <c r="AF438" s="96" t="s">
        <v>65</v>
      </c>
      <c r="AG438" s="97" t="s">
        <v>139</v>
      </c>
      <c r="AH438" s="97" t="s">
        <v>140</v>
      </c>
      <c r="AI438" s="97" t="s">
        <v>76</v>
      </c>
      <c r="AJ438" s="97" t="s">
        <v>77</v>
      </c>
      <c r="AK438" s="97" t="s">
        <v>74</v>
      </c>
      <c r="AL438" s="97" t="s">
        <v>75</v>
      </c>
      <c r="AM438" s="97" t="s">
        <v>141</v>
      </c>
      <c r="AN438" s="97" t="s">
        <v>137</v>
      </c>
      <c r="AO438" s="98" t="str">
        <f ca="1">VLOOKUP(AG438,'TACC Competition'!$Z:$AA,2,0)</f>
        <v>Saudi Arabia</v>
      </c>
      <c r="AP438" s="98" t="str">
        <f ca="1">VLOOKUP(AH438,'TACC Competition'!$Z:$AA,2,0)</f>
        <v>Egypt</v>
      </c>
      <c r="AQ438" s="98" t="str">
        <f ca="1">VLOOKUP(AI438,'TACC Competition'!$Z:$AA,2,0)</f>
        <v>Qatar</v>
      </c>
      <c r="AR438" s="98" t="str">
        <f ca="1">VLOOKUP(AJ438,'TACC Competition'!$Z:$AA,2,0)</f>
        <v>Scotland</v>
      </c>
      <c r="AS438" s="98" t="str">
        <f ca="1">VLOOKUP(AK438,'TACC Competition'!$Z:$AA,2,0)</f>
        <v>Czechia</v>
      </c>
      <c r="AT438" s="98" t="str">
        <f ca="1">VLOOKUP(AL438,'TACC Competition'!$Z:$AA,2,0)</f>
        <v>Turkiye</v>
      </c>
      <c r="AU438" s="98" t="str">
        <f ca="1">VLOOKUP(AM438,'TACC Competition'!$Z:$AA,2,0)</f>
        <v>Panama</v>
      </c>
      <c r="AV438" s="98" t="str">
        <f ca="1">VLOOKUP(AN438,'TACC Competition'!$Z:$AA,2,0)</f>
        <v>Algeria</v>
      </c>
    </row>
    <row r="439" spans="19:48" x14ac:dyDescent="0.15">
      <c r="S439" s="43" t="str">
        <f t="shared" si="18"/>
        <v>ABCDGHJK</v>
      </c>
      <c r="T439" s="93">
        <v>437</v>
      </c>
      <c r="U439" s="96" t="s">
        <v>69</v>
      </c>
      <c r="V439" s="96" t="s">
        <v>70</v>
      </c>
      <c r="W439" s="96" t="s">
        <v>71</v>
      </c>
      <c r="X439" s="96" t="s">
        <v>64</v>
      </c>
      <c r="Y439" s="96"/>
      <c r="Z439" s="96"/>
      <c r="AA439" s="96" t="s">
        <v>106</v>
      </c>
      <c r="AB439" s="96" t="s">
        <v>133</v>
      </c>
      <c r="AC439" s="96"/>
      <c r="AD439" s="96" t="s">
        <v>135</v>
      </c>
      <c r="AE439" s="96" t="s">
        <v>136</v>
      </c>
      <c r="AF439" s="96"/>
      <c r="AG439" s="97" t="s">
        <v>139</v>
      </c>
      <c r="AH439" s="97" t="s">
        <v>140</v>
      </c>
      <c r="AI439" s="97" t="s">
        <v>76</v>
      </c>
      <c r="AJ439" s="97" t="s">
        <v>77</v>
      </c>
      <c r="AK439" s="97" t="s">
        <v>74</v>
      </c>
      <c r="AL439" s="97" t="s">
        <v>75</v>
      </c>
      <c r="AM439" s="97" t="s">
        <v>137</v>
      </c>
      <c r="AN439" s="97" t="s">
        <v>142</v>
      </c>
      <c r="AO439" s="98" t="str">
        <f ca="1">VLOOKUP(AG439,'TACC Competition'!$Z:$AA,2,0)</f>
        <v>Saudi Arabia</v>
      </c>
      <c r="AP439" s="98" t="str">
        <f ca="1">VLOOKUP(AH439,'TACC Competition'!$Z:$AA,2,0)</f>
        <v>Egypt</v>
      </c>
      <c r="AQ439" s="98" t="str">
        <f ca="1">VLOOKUP(AI439,'TACC Competition'!$Z:$AA,2,0)</f>
        <v>Qatar</v>
      </c>
      <c r="AR439" s="98" t="str">
        <f ca="1">VLOOKUP(AJ439,'TACC Competition'!$Z:$AA,2,0)</f>
        <v>Scotland</v>
      </c>
      <c r="AS439" s="98" t="str">
        <f ca="1">VLOOKUP(AK439,'TACC Competition'!$Z:$AA,2,0)</f>
        <v>Czechia</v>
      </c>
      <c r="AT439" s="98" t="str">
        <f ca="1">VLOOKUP(AL439,'TACC Competition'!$Z:$AA,2,0)</f>
        <v>Turkiye</v>
      </c>
      <c r="AU439" s="98" t="str">
        <f ca="1">VLOOKUP(AM439,'TACC Competition'!$Z:$AA,2,0)</f>
        <v>Algeria</v>
      </c>
      <c r="AV439" s="98" t="str">
        <f ca="1">VLOOKUP(AN439,'TACC Competition'!$Z:$AA,2,0)</f>
        <v>Uzbekistan</v>
      </c>
    </row>
    <row r="440" spans="19:48" x14ac:dyDescent="0.15">
      <c r="S440" s="43" t="str">
        <f t="shared" si="18"/>
        <v>ABCDGHIL</v>
      </c>
      <c r="T440" s="93">
        <v>438</v>
      </c>
      <c r="U440" s="96" t="s">
        <v>69</v>
      </c>
      <c r="V440" s="96" t="s">
        <v>70</v>
      </c>
      <c r="W440" s="96" t="s">
        <v>71</v>
      </c>
      <c r="X440" s="96" t="s">
        <v>64</v>
      </c>
      <c r="Y440" s="96"/>
      <c r="Z440" s="96"/>
      <c r="AA440" s="96" t="s">
        <v>106</v>
      </c>
      <c r="AB440" s="96" t="s">
        <v>133</v>
      </c>
      <c r="AC440" s="96" t="s">
        <v>134</v>
      </c>
      <c r="AD440" s="96"/>
      <c r="AE440" s="96"/>
      <c r="AF440" s="96" t="s">
        <v>65</v>
      </c>
      <c r="AG440" s="97" t="s">
        <v>139</v>
      </c>
      <c r="AH440" s="97" t="s">
        <v>140</v>
      </c>
      <c r="AI440" s="97" t="s">
        <v>76</v>
      </c>
      <c r="AJ440" s="97" t="s">
        <v>77</v>
      </c>
      <c r="AK440" s="97" t="s">
        <v>74</v>
      </c>
      <c r="AL440" s="97" t="s">
        <v>75</v>
      </c>
      <c r="AM440" s="97" t="s">
        <v>141</v>
      </c>
      <c r="AN440" s="97" t="s">
        <v>138</v>
      </c>
      <c r="AO440" s="98" t="str">
        <f ca="1">VLOOKUP(AG440,'TACC Competition'!$Z:$AA,2,0)</f>
        <v>Saudi Arabia</v>
      </c>
      <c r="AP440" s="98" t="str">
        <f ca="1">VLOOKUP(AH440,'TACC Competition'!$Z:$AA,2,0)</f>
        <v>Egypt</v>
      </c>
      <c r="AQ440" s="98" t="str">
        <f ca="1">VLOOKUP(AI440,'TACC Competition'!$Z:$AA,2,0)</f>
        <v>Qatar</v>
      </c>
      <c r="AR440" s="98" t="str">
        <f ca="1">VLOOKUP(AJ440,'TACC Competition'!$Z:$AA,2,0)</f>
        <v>Scotland</v>
      </c>
      <c r="AS440" s="98" t="str">
        <f ca="1">VLOOKUP(AK440,'TACC Competition'!$Z:$AA,2,0)</f>
        <v>Czechia</v>
      </c>
      <c r="AT440" s="98" t="str">
        <f ca="1">VLOOKUP(AL440,'TACC Competition'!$Z:$AA,2,0)</f>
        <v>Turkiye</v>
      </c>
      <c r="AU440" s="98" t="str">
        <f ca="1">VLOOKUP(AM440,'TACC Competition'!$Z:$AA,2,0)</f>
        <v>Panama</v>
      </c>
      <c r="AV440" s="98" t="str">
        <f ca="1">VLOOKUP(AN440,'TACC Competition'!$Z:$AA,2,0)</f>
        <v>Norway</v>
      </c>
    </row>
    <row r="441" spans="19:48" x14ac:dyDescent="0.15">
      <c r="S441" s="43" t="str">
        <f t="shared" si="18"/>
        <v>ABCDGHIK</v>
      </c>
      <c r="T441" s="93">
        <v>439</v>
      </c>
      <c r="U441" s="96" t="s">
        <v>69</v>
      </c>
      <c r="V441" s="96" t="s">
        <v>70</v>
      </c>
      <c r="W441" s="96" t="s">
        <v>71</v>
      </c>
      <c r="X441" s="96" t="s">
        <v>64</v>
      </c>
      <c r="Y441" s="96"/>
      <c r="Z441" s="96"/>
      <c r="AA441" s="96" t="s">
        <v>106</v>
      </c>
      <c r="AB441" s="96" t="s">
        <v>133</v>
      </c>
      <c r="AC441" s="96" t="s">
        <v>134</v>
      </c>
      <c r="AD441" s="96"/>
      <c r="AE441" s="96" t="s">
        <v>136</v>
      </c>
      <c r="AF441" s="96"/>
      <c r="AG441" s="97" t="s">
        <v>139</v>
      </c>
      <c r="AH441" s="97" t="s">
        <v>140</v>
      </c>
      <c r="AI441" s="97" t="s">
        <v>76</v>
      </c>
      <c r="AJ441" s="97" t="s">
        <v>77</v>
      </c>
      <c r="AK441" s="97" t="s">
        <v>74</v>
      </c>
      <c r="AL441" s="97" t="s">
        <v>75</v>
      </c>
      <c r="AM441" s="97" t="s">
        <v>138</v>
      </c>
      <c r="AN441" s="97" t="s">
        <v>142</v>
      </c>
      <c r="AO441" s="98" t="str">
        <f ca="1">VLOOKUP(AG441,'TACC Competition'!$Z:$AA,2,0)</f>
        <v>Saudi Arabia</v>
      </c>
      <c r="AP441" s="98" t="str">
        <f ca="1">VLOOKUP(AH441,'TACC Competition'!$Z:$AA,2,0)</f>
        <v>Egypt</v>
      </c>
      <c r="AQ441" s="98" t="str">
        <f ca="1">VLOOKUP(AI441,'TACC Competition'!$Z:$AA,2,0)</f>
        <v>Qatar</v>
      </c>
      <c r="AR441" s="98" t="str">
        <f ca="1">VLOOKUP(AJ441,'TACC Competition'!$Z:$AA,2,0)</f>
        <v>Scotland</v>
      </c>
      <c r="AS441" s="98" t="str">
        <f ca="1">VLOOKUP(AK441,'TACC Competition'!$Z:$AA,2,0)</f>
        <v>Czechia</v>
      </c>
      <c r="AT441" s="98" t="str">
        <f ca="1">VLOOKUP(AL441,'TACC Competition'!$Z:$AA,2,0)</f>
        <v>Turkiye</v>
      </c>
      <c r="AU441" s="98" t="str">
        <f ca="1">VLOOKUP(AM441,'TACC Competition'!$Z:$AA,2,0)</f>
        <v>Norway</v>
      </c>
      <c r="AV441" s="98" t="str">
        <f ca="1">VLOOKUP(AN441,'TACC Competition'!$Z:$AA,2,0)</f>
        <v>Uzbekistan</v>
      </c>
    </row>
    <row r="442" spans="19:48" x14ac:dyDescent="0.15">
      <c r="S442" s="43" t="str">
        <f t="shared" si="18"/>
        <v>ABCDGHIJ</v>
      </c>
      <c r="T442" s="93">
        <v>440</v>
      </c>
      <c r="U442" s="96" t="s">
        <v>69</v>
      </c>
      <c r="V442" s="96" t="s">
        <v>70</v>
      </c>
      <c r="W442" s="96" t="s">
        <v>71</v>
      </c>
      <c r="X442" s="96" t="s">
        <v>64</v>
      </c>
      <c r="Y442" s="96"/>
      <c r="Z442" s="96"/>
      <c r="AA442" s="96" t="s">
        <v>106</v>
      </c>
      <c r="AB442" s="96" t="s">
        <v>133</v>
      </c>
      <c r="AC442" s="96" t="s">
        <v>134</v>
      </c>
      <c r="AD442" s="96" t="s">
        <v>135</v>
      </c>
      <c r="AE442" s="96"/>
      <c r="AF442" s="96"/>
      <c r="AG442" s="97" t="s">
        <v>139</v>
      </c>
      <c r="AH442" s="97" t="s">
        <v>140</v>
      </c>
      <c r="AI442" s="97" t="s">
        <v>76</v>
      </c>
      <c r="AJ442" s="97" t="s">
        <v>77</v>
      </c>
      <c r="AK442" s="97" t="s">
        <v>74</v>
      </c>
      <c r="AL442" s="97" t="s">
        <v>75</v>
      </c>
      <c r="AM442" s="97" t="s">
        <v>138</v>
      </c>
      <c r="AN442" s="97" t="s">
        <v>137</v>
      </c>
      <c r="AO442" s="98" t="str">
        <f ca="1">VLOOKUP(AG442,'TACC Competition'!$Z:$AA,2,0)</f>
        <v>Saudi Arabia</v>
      </c>
      <c r="AP442" s="98" t="str">
        <f ca="1">VLOOKUP(AH442,'TACC Competition'!$Z:$AA,2,0)</f>
        <v>Egypt</v>
      </c>
      <c r="AQ442" s="98" t="str">
        <f ca="1">VLOOKUP(AI442,'TACC Competition'!$Z:$AA,2,0)</f>
        <v>Qatar</v>
      </c>
      <c r="AR442" s="98" t="str">
        <f ca="1">VLOOKUP(AJ442,'TACC Competition'!$Z:$AA,2,0)</f>
        <v>Scotland</v>
      </c>
      <c r="AS442" s="98" t="str">
        <f ca="1">VLOOKUP(AK442,'TACC Competition'!$Z:$AA,2,0)</f>
        <v>Czechia</v>
      </c>
      <c r="AT442" s="98" t="str">
        <f ca="1">VLOOKUP(AL442,'TACC Competition'!$Z:$AA,2,0)</f>
        <v>Turkiye</v>
      </c>
      <c r="AU442" s="98" t="str">
        <f ca="1">VLOOKUP(AM442,'TACC Competition'!$Z:$AA,2,0)</f>
        <v>Norway</v>
      </c>
      <c r="AV442" s="98" t="str">
        <f ca="1">VLOOKUP(AN442,'TACC Competition'!$Z:$AA,2,0)</f>
        <v>Algeria</v>
      </c>
    </row>
    <row r="443" spans="19:48" x14ac:dyDescent="0.15">
      <c r="S443" s="43" t="str">
        <f t="shared" si="18"/>
        <v>ABCDFJKL</v>
      </c>
      <c r="T443" s="93">
        <v>441</v>
      </c>
      <c r="U443" s="96" t="s">
        <v>69</v>
      </c>
      <c r="V443" s="96" t="s">
        <v>70</v>
      </c>
      <c r="W443" s="96" t="s">
        <v>71</v>
      </c>
      <c r="X443" s="96" t="s">
        <v>64</v>
      </c>
      <c r="Y443" s="96"/>
      <c r="Z443" s="96" t="s">
        <v>73</v>
      </c>
      <c r="AA443" s="96"/>
      <c r="AB443" s="96"/>
      <c r="AC443" s="96"/>
      <c r="AD443" s="96" t="s">
        <v>135</v>
      </c>
      <c r="AE443" s="96" t="s">
        <v>136</v>
      </c>
      <c r="AF443" s="96" t="s">
        <v>65</v>
      </c>
      <c r="AG443" s="97" t="s">
        <v>77</v>
      </c>
      <c r="AH443" s="97" t="s">
        <v>137</v>
      </c>
      <c r="AI443" s="97" t="s">
        <v>76</v>
      </c>
      <c r="AJ443" s="97" t="s">
        <v>75</v>
      </c>
      <c r="AK443" s="97" t="s">
        <v>74</v>
      </c>
      <c r="AL443" s="97" t="s">
        <v>79</v>
      </c>
      <c r="AM443" s="97" t="s">
        <v>141</v>
      </c>
      <c r="AN443" s="97" t="s">
        <v>142</v>
      </c>
      <c r="AO443" s="98" t="str">
        <f ca="1">VLOOKUP(AG443,'TACC Competition'!$Z:$AA,2,0)</f>
        <v>Scotland</v>
      </c>
      <c r="AP443" s="98" t="str">
        <f ca="1">VLOOKUP(AH443,'TACC Competition'!$Z:$AA,2,0)</f>
        <v>Algeria</v>
      </c>
      <c r="AQ443" s="98" t="str">
        <f ca="1">VLOOKUP(AI443,'TACC Competition'!$Z:$AA,2,0)</f>
        <v>Qatar</v>
      </c>
      <c r="AR443" s="98" t="str">
        <f ca="1">VLOOKUP(AJ443,'TACC Competition'!$Z:$AA,2,0)</f>
        <v>Turkiye</v>
      </c>
      <c r="AS443" s="98" t="str">
        <f ca="1">VLOOKUP(AK443,'TACC Competition'!$Z:$AA,2,0)</f>
        <v>Czechia</v>
      </c>
      <c r="AT443" s="98" t="str">
        <f ca="1">VLOOKUP(AL443,'TACC Competition'!$Z:$AA,2,0)</f>
        <v>Sweden</v>
      </c>
      <c r="AU443" s="98" t="str">
        <f ca="1">VLOOKUP(AM443,'TACC Competition'!$Z:$AA,2,0)</f>
        <v>Panama</v>
      </c>
      <c r="AV443" s="98" t="str">
        <f ca="1">VLOOKUP(AN443,'TACC Competition'!$Z:$AA,2,0)</f>
        <v>Uzbekistan</v>
      </c>
    </row>
    <row r="444" spans="19:48" x14ac:dyDescent="0.15">
      <c r="S444" s="43" t="str">
        <f t="shared" si="18"/>
        <v>ABCDFIKL</v>
      </c>
      <c r="T444" s="93">
        <v>442</v>
      </c>
      <c r="U444" s="96" t="s">
        <v>69</v>
      </c>
      <c r="V444" s="96" t="s">
        <v>70</v>
      </c>
      <c r="W444" s="96" t="s">
        <v>71</v>
      </c>
      <c r="X444" s="96" t="s">
        <v>64</v>
      </c>
      <c r="Y444" s="96"/>
      <c r="Z444" s="96" t="s">
        <v>73</v>
      </c>
      <c r="AA444" s="96"/>
      <c r="AB444" s="96"/>
      <c r="AC444" s="96" t="s">
        <v>134</v>
      </c>
      <c r="AD444" s="96"/>
      <c r="AE444" s="96" t="s">
        <v>136</v>
      </c>
      <c r="AF444" s="96" t="s">
        <v>65</v>
      </c>
      <c r="AG444" s="97" t="s">
        <v>77</v>
      </c>
      <c r="AH444" s="97" t="s">
        <v>138</v>
      </c>
      <c r="AI444" s="97" t="s">
        <v>76</v>
      </c>
      <c r="AJ444" s="97" t="s">
        <v>75</v>
      </c>
      <c r="AK444" s="97" t="s">
        <v>74</v>
      </c>
      <c r="AL444" s="97" t="s">
        <v>79</v>
      </c>
      <c r="AM444" s="97" t="s">
        <v>141</v>
      </c>
      <c r="AN444" s="97" t="s">
        <v>142</v>
      </c>
      <c r="AO444" s="98" t="str">
        <f ca="1">VLOOKUP(AG444,'TACC Competition'!$Z:$AA,2,0)</f>
        <v>Scotland</v>
      </c>
      <c r="AP444" s="98" t="str">
        <f ca="1">VLOOKUP(AH444,'TACC Competition'!$Z:$AA,2,0)</f>
        <v>Norway</v>
      </c>
      <c r="AQ444" s="98" t="str">
        <f ca="1">VLOOKUP(AI444,'TACC Competition'!$Z:$AA,2,0)</f>
        <v>Qatar</v>
      </c>
      <c r="AR444" s="98" t="str">
        <f ca="1">VLOOKUP(AJ444,'TACC Competition'!$Z:$AA,2,0)</f>
        <v>Turkiye</v>
      </c>
      <c r="AS444" s="98" t="str">
        <f ca="1">VLOOKUP(AK444,'TACC Competition'!$Z:$AA,2,0)</f>
        <v>Czechia</v>
      </c>
      <c r="AT444" s="98" t="str">
        <f ca="1">VLOOKUP(AL444,'TACC Competition'!$Z:$AA,2,0)</f>
        <v>Sweden</v>
      </c>
      <c r="AU444" s="98" t="str">
        <f ca="1">VLOOKUP(AM444,'TACC Competition'!$Z:$AA,2,0)</f>
        <v>Panama</v>
      </c>
      <c r="AV444" s="98" t="str">
        <f ca="1">VLOOKUP(AN444,'TACC Competition'!$Z:$AA,2,0)</f>
        <v>Uzbekistan</v>
      </c>
    </row>
    <row r="445" spans="19:48" x14ac:dyDescent="0.15">
      <c r="S445" s="43" t="str">
        <f t="shared" si="18"/>
        <v>ABCDFIJL</v>
      </c>
      <c r="T445" s="93">
        <v>443</v>
      </c>
      <c r="U445" s="96" t="s">
        <v>69</v>
      </c>
      <c r="V445" s="96" t="s">
        <v>70</v>
      </c>
      <c r="W445" s="96" t="s">
        <v>71</v>
      </c>
      <c r="X445" s="96" t="s">
        <v>64</v>
      </c>
      <c r="Y445" s="96"/>
      <c r="Z445" s="96" t="s">
        <v>73</v>
      </c>
      <c r="AA445" s="96"/>
      <c r="AB445" s="96"/>
      <c r="AC445" s="96" t="s">
        <v>134</v>
      </c>
      <c r="AD445" s="96" t="s">
        <v>135</v>
      </c>
      <c r="AE445" s="96"/>
      <c r="AF445" s="96" t="s">
        <v>65</v>
      </c>
      <c r="AG445" s="97" t="s">
        <v>77</v>
      </c>
      <c r="AH445" s="97" t="s">
        <v>137</v>
      </c>
      <c r="AI445" s="97" t="s">
        <v>76</v>
      </c>
      <c r="AJ445" s="97" t="s">
        <v>75</v>
      </c>
      <c r="AK445" s="97" t="s">
        <v>74</v>
      </c>
      <c r="AL445" s="97" t="s">
        <v>79</v>
      </c>
      <c r="AM445" s="97" t="s">
        <v>141</v>
      </c>
      <c r="AN445" s="97" t="s">
        <v>138</v>
      </c>
      <c r="AO445" s="98" t="str">
        <f ca="1">VLOOKUP(AG445,'TACC Competition'!$Z:$AA,2,0)</f>
        <v>Scotland</v>
      </c>
      <c r="AP445" s="98" t="str">
        <f ca="1">VLOOKUP(AH445,'TACC Competition'!$Z:$AA,2,0)</f>
        <v>Algeria</v>
      </c>
      <c r="AQ445" s="98" t="str">
        <f ca="1">VLOOKUP(AI445,'TACC Competition'!$Z:$AA,2,0)</f>
        <v>Qatar</v>
      </c>
      <c r="AR445" s="98" t="str">
        <f ca="1">VLOOKUP(AJ445,'TACC Competition'!$Z:$AA,2,0)</f>
        <v>Turkiye</v>
      </c>
      <c r="AS445" s="98" t="str">
        <f ca="1">VLOOKUP(AK445,'TACC Competition'!$Z:$AA,2,0)</f>
        <v>Czechia</v>
      </c>
      <c r="AT445" s="98" t="str">
        <f ca="1">VLOOKUP(AL445,'TACC Competition'!$Z:$AA,2,0)</f>
        <v>Sweden</v>
      </c>
      <c r="AU445" s="98" t="str">
        <f ca="1">VLOOKUP(AM445,'TACC Competition'!$Z:$AA,2,0)</f>
        <v>Panama</v>
      </c>
      <c r="AV445" s="98" t="str">
        <f ca="1">VLOOKUP(AN445,'TACC Competition'!$Z:$AA,2,0)</f>
        <v>Norway</v>
      </c>
    </row>
    <row r="446" spans="19:48" x14ac:dyDescent="0.15">
      <c r="S446" s="43" t="str">
        <f t="shared" si="18"/>
        <v>ABCDFIJK</v>
      </c>
      <c r="T446" s="93">
        <v>444</v>
      </c>
      <c r="U446" s="96" t="s">
        <v>69</v>
      </c>
      <c r="V446" s="96" t="s">
        <v>70</v>
      </c>
      <c r="W446" s="96" t="s">
        <v>71</v>
      </c>
      <c r="X446" s="96" t="s">
        <v>64</v>
      </c>
      <c r="Y446" s="96"/>
      <c r="Z446" s="96" t="s">
        <v>73</v>
      </c>
      <c r="AA446" s="96"/>
      <c r="AB446" s="96"/>
      <c r="AC446" s="96" t="s">
        <v>134</v>
      </c>
      <c r="AD446" s="96" t="s">
        <v>135</v>
      </c>
      <c r="AE446" s="96" t="s">
        <v>136</v>
      </c>
      <c r="AF446" s="96"/>
      <c r="AG446" s="97" t="s">
        <v>77</v>
      </c>
      <c r="AH446" s="97" t="s">
        <v>137</v>
      </c>
      <c r="AI446" s="97" t="s">
        <v>76</v>
      </c>
      <c r="AJ446" s="97" t="s">
        <v>75</v>
      </c>
      <c r="AK446" s="97" t="s">
        <v>74</v>
      </c>
      <c r="AL446" s="97" t="s">
        <v>79</v>
      </c>
      <c r="AM446" s="97" t="s">
        <v>138</v>
      </c>
      <c r="AN446" s="97" t="s">
        <v>142</v>
      </c>
      <c r="AO446" s="98" t="str">
        <f ca="1">VLOOKUP(AG446,'TACC Competition'!$Z:$AA,2,0)</f>
        <v>Scotland</v>
      </c>
      <c r="AP446" s="98" t="str">
        <f ca="1">VLOOKUP(AH446,'TACC Competition'!$Z:$AA,2,0)</f>
        <v>Algeria</v>
      </c>
      <c r="AQ446" s="98" t="str">
        <f ca="1">VLOOKUP(AI446,'TACC Competition'!$Z:$AA,2,0)</f>
        <v>Qatar</v>
      </c>
      <c r="AR446" s="98" t="str">
        <f ca="1">VLOOKUP(AJ446,'TACC Competition'!$Z:$AA,2,0)</f>
        <v>Turkiye</v>
      </c>
      <c r="AS446" s="98" t="str">
        <f ca="1">VLOOKUP(AK446,'TACC Competition'!$Z:$AA,2,0)</f>
        <v>Czechia</v>
      </c>
      <c r="AT446" s="98" t="str">
        <f ca="1">VLOOKUP(AL446,'TACC Competition'!$Z:$AA,2,0)</f>
        <v>Sweden</v>
      </c>
      <c r="AU446" s="98" t="str">
        <f ca="1">VLOOKUP(AM446,'TACC Competition'!$Z:$AA,2,0)</f>
        <v>Norway</v>
      </c>
      <c r="AV446" s="98" t="str">
        <f ca="1">VLOOKUP(AN446,'TACC Competition'!$Z:$AA,2,0)</f>
        <v>Uzbekistan</v>
      </c>
    </row>
    <row r="447" spans="19:48" x14ac:dyDescent="0.15">
      <c r="S447" s="43" t="str">
        <f t="shared" si="18"/>
        <v>ABCDFHKL</v>
      </c>
      <c r="T447" s="93">
        <v>445</v>
      </c>
      <c r="U447" s="96" t="s">
        <v>69</v>
      </c>
      <c r="V447" s="96" t="s">
        <v>70</v>
      </c>
      <c r="W447" s="96" t="s">
        <v>71</v>
      </c>
      <c r="X447" s="96" t="s">
        <v>64</v>
      </c>
      <c r="Y447" s="96"/>
      <c r="Z447" s="96" t="s">
        <v>73</v>
      </c>
      <c r="AA447" s="96"/>
      <c r="AB447" s="96" t="s">
        <v>133</v>
      </c>
      <c r="AC447" s="96"/>
      <c r="AD447" s="96"/>
      <c r="AE447" s="96" t="s">
        <v>136</v>
      </c>
      <c r="AF447" s="96" t="s">
        <v>65</v>
      </c>
      <c r="AG447" s="97" t="s">
        <v>139</v>
      </c>
      <c r="AH447" s="97" t="s">
        <v>79</v>
      </c>
      <c r="AI447" s="97" t="s">
        <v>76</v>
      </c>
      <c r="AJ447" s="97" t="s">
        <v>77</v>
      </c>
      <c r="AK447" s="97" t="s">
        <v>74</v>
      </c>
      <c r="AL447" s="97" t="s">
        <v>75</v>
      </c>
      <c r="AM447" s="97" t="s">
        <v>141</v>
      </c>
      <c r="AN447" s="97" t="s">
        <v>142</v>
      </c>
      <c r="AO447" s="98" t="str">
        <f ca="1">VLOOKUP(AG447,'TACC Competition'!$Z:$AA,2,0)</f>
        <v>Saudi Arabia</v>
      </c>
      <c r="AP447" s="98" t="str">
        <f ca="1">VLOOKUP(AH447,'TACC Competition'!$Z:$AA,2,0)</f>
        <v>Sweden</v>
      </c>
      <c r="AQ447" s="98" t="str">
        <f ca="1">VLOOKUP(AI447,'TACC Competition'!$Z:$AA,2,0)</f>
        <v>Qatar</v>
      </c>
      <c r="AR447" s="98" t="str">
        <f ca="1">VLOOKUP(AJ447,'TACC Competition'!$Z:$AA,2,0)</f>
        <v>Scotland</v>
      </c>
      <c r="AS447" s="98" t="str">
        <f ca="1">VLOOKUP(AK447,'TACC Competition'!$Z:$AA,2,0)</f>
        <v>Czechia</v>
      </c>
      <c r="AT447" s="98" t="str">
        <f ca="1">VLOOKUP(AL447,'TACC Competition'!$Z:$AA,2,0)</f>
        <v>Turkiye</v>
      </c>
      <c r="AU447" s="98" t="str">
        <f ca="1">VLOOKUP(AM447,'TACC Competition'!$Z:$AA,2,0)</f>
        <v>Panama</v>
      </c>
      <c r="AV447" s="98" t="str">
        <f ca="1">VLOOKUP(AN447,'TACC Competition'!$Z:$AA,2,0)</f>
        <v>Uzbekistan</v>
      </c>
    </row>
    <row r="448" spans="19:48" x14ac:dyDescent="0.15">
      <c r="S448" s="43" t="str">
        <f t="shared" si="18"/>
        <v>ABCDFHJL</v>
      </c>
      <c r="T448" s="93">
        <v>446</v>
      </c>
      <c r="U448" s="96" t="s">
        <v>69</v>
      </c>
      <c r="V448" s="96" t="s">
        <v>70</v>
      </c>
      <c r="W448" s="96" t="s">
        <v>71</v>
      </c>
      <c r="X448" s="96" t="s">
        <v>64</v>
      </c>
      <c r="Y448" s="96"/>
      <c r="Z448" s="96" t="s">
        <v>73</v>
      </c>
      <c r="AA448" s="96"/>
      <c r="AB448" s="96" t="s">
        <v>133</v>
      </c>
      <c r="AC448" s="96"/>
      <c r="AD448" s="96" t="s">
        <v>135</v>
      </c>
      <c r="AE448" s="96"/>
      <c r="AF448" s="96" t="s">
        <v>65</v>
      </c>
      <c r="AG448" s="97" t="s">
        <v>77</v>
      </c>
      <c r="AH448" s="97" t="s">
        <v>137</v>
      </c>
      <c r="AI448" s="97" t="s">
        <v>76</v>
      </c>
      <c r="AJ448" s="97" t="s">
        <v>75</v>
      </c>
      <c r="AK448" s="97" t="s">
        <v>74</v>
      </c>
      <c r="AL448" s="97" t="s">
        <v>79</v>
      </c>
      <c r="AM448" s="97" t="s">
        <v>141</v>
      </c>
      <c r="AN448" s="97" t="s">
        <v>139</v>
      </c>
      <c r="AO448" s="98" t="str">
        <f ca="1">VLOOKUP(AG448,'TACC Competition'!$Z:$AA,2,0)</f>
        <v>Scotland</v>
      </c>
      <c r="AP448" s="98" t="str">
        <f ca="1">VLOOKUP(AH448,'TACC Competition'!$Z:$AA,2,0)</f>
        <v>Algeria</v>
      </c>
      <c r="AQ448" s="98" t="str">
        <f ca="1">VLOOKUP(AI448,'TACC Competition'!$Z:$AA,2,0)</f>
        <v>Qatar</v>
      </c>
      <c r="AR448" s="98" t="str">
        <f ca="1">VLOOKUP(AJ448,'TACC Competition'!$Z:$AA,2,0)</f>
        <v>Turkiye</v>
      </c>
      <c r="AS448" s="98" t="str">
        <f ca="1">VLOOKUP(AK448,'TACC Competition'!$Z:$AA,2,0)</f>
        <v>Czechia</v>
      </c>
      <c r="AT448" s="98" t="str">
        <f ca="1">VLOOKUP(AL448,'TACC Competition'!$Z:$AA,2,0)</f>
        <v>Sweden</v>
      </c>
      <c r="AU448" s="98" t="str">
        <f ca="1">VLOOKUP(AM448,'TACC Competition'!$Z:$AA,2,0)</f>
        <v>Panama</v>
      </c>
      <c r="AV448" s="98" t="str">
        <f ca="1">VLOOKUP(AN448,'TACC Competition'!$Z:$AA,2,0)</f>
        <v>Saudi Arabia</v>
      </c>
    </row>
    <row r="449" spans="19:48" x14ac:dyDescent="0.15">
      <c r="S449" s="43" t="str">
        <f t="shared" si="18"/>
        <v>ABCDFHJK</v>
      </c>
      <c r="T449" s="93">
        <v>447</v>
      </c>
      <c r="U449" s="96" t="s">
        <v>69</v>
      </c>
      <c r="V449" s="96" t="s">
        <v>70</v>
      </c>
      <c r="W449" s="96" t="s">
        <v>71</v>
      </c>
      <c r="X449" s="96" t="s">
        <v>64</v>
      </c>
      <c r="Y449" s="96"/>
      <c r="Z449" s="96" t="s">
        <v>73</v>
      </c>
      <c r="AA449" s="96"/>
      <c r="AB449" s="96" t="s">
        <v>133</v>
      </c>
      <c r="AC449" s="96"/>
      <c r="AD449" s="96" t="s">
        <v>135</v>
      </c>
      <c r="AE449" s="96" t="s">
        <v>136</v>
      </c>
      <c r="AF449" s="96"/>
      <c r="AG449" s="97" t="s">
        <v>139</v>
      </c>
      <c r="AH449" s="97" t="s">
        <v>137</v>
      </c>
      <c r="AI449" s="97" t="s">
        <v>76</v>
      </c>
      <c r="AJ449" s="97" t="s">
        <v>77</v>
      </c>
      <c r="AK449" s="97" t="s">
        <v>74</v>
      </c>
      <c r="AL449" s="97" t="s">
        <v>79</v>
      </c>
      <c r="AM449" s="97" t="s">
        <v>75</v>
      </c>
      <c r="AN449" s="97" t="s">
        <v>142</v>
      </c>
      <c r="AO449" s="98" t="str">
        <f ca="1">VLOOKUP(AG449,'TACC Competition'!$Z:$AA,2,0)</f>
        <v>Saudi Arabia</v>
      </c>
      <c r="AP449" s="98" t="str">
        <f ca="1">VLOOKUP(AH449,'TACC Competition'!$Z:$AA,2,0)</f>
        <v>Algeria</v>
      </c>
      <c r="AQ449" s="98" t="str">
        <f ca="1">VLOOKUP(AI449,'TACC Competition'!$Z:$AA,2,0)</f>
        <v>Qatar</v>
      </c>
      <c r="AR449" s="98" t="str">
        <f ca="1">VLOOKUP(AJ449,'TACC Competition'!$Z:$AA,2,0)</f>
        <v>Scotland</v>
      </c>
      <c r="AS449" s="98" t="str">
        <f ca="1">VLOOKUP(AK449,'TACC Competition'!$Z:$AA,2,0)</f>
        <v>Czechia</v>
      </c>
      <c r="AT449" s="98" t="str">
        <f ca="1">VLOOKUP(AL449,'TACC Competition'!$Z:$AA,2,0)</f>
        <v>Sweden</v>
      </c>
      <c r="AU449" s="98" t="str">
        <f ca="1">VLOOKUP(AM449,'TACC Competition'!$Z:$AA,2,0)</f>
        <v>Turkiye</v>
      </c>
      <c r="AV449" s="98" t="str">
        <f ca="1">VLOOKUP(AN449,'TACC Competition'!$Z:$AA,2,0)</f>
        <v>Uzbekistan</v>
      </c>
    </row>
    <row r="450" spans="19:48" x14ac:dyDescent="0.15">
      <c r="S450" s="43" t="str">
        <f t="shared" si="18"/>
        <v>ABCDFHIL</v>
      </c>
      <c r="T450" s="93">
        <v>448</v>
      </c>
      <c r="U450" s="96" t="s">
        <v>69</v>
      </c>
      <c r="V450" s="96" t="s">
        <v>70</v>
      </c>
      <c r="W450" s="96" t="s">
        <v>71</v>
      </c>
      <c r="X450" s="96" t="s">
        <v>64</v>
      </c>
      <c r="Y450" s="96"/>
      <c r="Z450" s="96" t="s">
        <v>73</v>
      </c>
      <c r="AA450" s="96"/>
      <c r="AB450" s="96" t="s">
        <v>133</v>
      </c>
      <c r="AC450" s="96" t="s">
        <v>134</v>
      </c>
      <c r="AD450" s="96"/>
      <c r="AE450" s="96"/>
      <c r="AF450" s="96" t="s">
        <v>65</v>
      </c>
      <c r="AG450" s="97" t="s">
        <v>139</v>
      </c>
      <c r="AH450" s="97" t="s">
        <v>79</v>
      </c>
      <c r="AI450" s="97" t="s">
        <v>76</v>
      </c>
      <c r="AJ450" s="97" t="s">
        <v>77</v>
      </c>
      <c r="AK450" s="97" t="s">
        <v>74</v>
      </c>
      <c r="AL450" s="97" t="s">
        <v>75</v>
      </c>
      <c r="AM450" s="97" t="s">
        <v>141</v>
      </c>
      <c r="AN450" s="97" t="s">
        <v>138</v>
      </c>
      <c r="AO450" s="98" t="str">
        <f ca="1">VLOOKUP(AG450,'TACC Competition'!$Z:$AA,2,0)</f>
        <v>Saudi Arabia</v>
      </c>
      <c r="AP450" s="98" t="str">
        <f ca="1">VLOOKUP(AH450,'TACC Competition'!$Z:$AA,2,0)</f>
        <v>Sweden</v>
      </c>
      <c r="AQ450" s="98" t="str">
        <f ca="1">VLOOKUP(AI450,'TACC Competition'!$Z:$AA,2,0)</f>
        <v>Qatar</v>
      </c>
      <c r="AR450" s="98" t="str">
        <f ca="1">VLOOKUP(AJ450,'TACC Competition'!$Z:$AA,2,0)</f>
        <v>Scotland</v>
      </c>
      <c r="AS450" s="98" t="str">
        <f ca="1">VLOOKUP(AK450,'TACC Competition'!$Z:$AA,2,0)</f>
        <v>Czechia</v>
      </c>
      <c r="AT450" s="98" t="str">
        <f ca="1">VLOOKUP(AL450,'TACC Competition'!$Z:$AA,2,0)</f>
        <v>Turkiye</v>
      </c>
      <c r="AU450" s="98" t="str">
        <f ca="1">VLOOKUP(AM450,'TACC Competition'!$Z:$AA,2,0)</f>
        <v>Panama</v>
      </c>
      <c r="AV450" s="98" t="str">
        <f ca="1">VLOOKUP(AN450,'TACC Competition'!$Z:$AA,2,0)</f>
        <v>Norway</v>
      </c>
    </row>
    <row r="451" spans="19:48" x14ac:dyDescent="0.15">
      <c r="S451" s="43" t="str">
        <f t="shared" si="18"/>
        <v>ABCDFHIK</v>
      </c>
      <c r="T451" s="93">
        <v>449</v>
      </c>
      <c r="U451" s="96" t="s">
        <v>69</v>
      </c>
      <c r="V451" s="96" t="s">
        <v>70</v>
      </c>
      <c r="W451" s="96" t="s">
        <v>71</v>
      </c>
      <c r="X451" s="96" t="s">
        <v>64</v>
      </c>
      <c r="Y451" s="96"/>
      <c r="Z451" s="96" t="s">
        <v>73</v>
      </c>
      <c r="AA451" s="96"/>
      <c r="AB451" s="96" t="s">
        <v>133</v>
      </c>
      <c r="AC451" s="96" t="s">
        <v>134</v>
      </c>
      <c r="AD451" s="96"/>
      <c r="AE451" s="96" t="s">
        <v>136</v>
      </c>
      <c r="AF451" s="96"/>
      <c r="AG451" s="97" t="s">
        <v>139</v>
      </c>
      <c r="AH451" s="97" t="s">
        <v>79</v>
      </c>
      <c r="AI451" s="97" t="s">
        <v>76</v>
      </c>
      <c r="AJ451" s="97" t="s">
        <v>77</v>
      </c>
      <c r="AK451" s="97" t="s">
        <v>74</v>
      </c>
      <c r="AL451" s="97" t="s">
        <v>75</v>
      </c>
      <c r="AM451" s="97" t="s">
        <v>138</v>
      </c>
      <c r="AN451" s="97" t="s">
        <v>142</v>
      </c>
      <c r="AO451" s="98" t="str">
        <f ca="1">VLOOKUP(AG451,'TACC Competition'!$Z:$AA,2,0)</f>
        <v>Saudi Arabia</v>
      </c>
      <c r="AP451" s="98" t="str">
        <f ca="1">VLOOKUP(AH451,'TACC Competition'!$Z:$AA,2,0)</f>
        <v>Sweden</v>
      </c>
      <c r="AQ451" s="98" t="str">
        <f ca="1">VLOOKUP(AI451,'TACC Competition'!$Z:$AA,2,0)</f>
        <v>Qatar</v>
      </c>
      <c r="AR451" s="98" t="str">
        <f ca="1">VLOOKUP(AJ451,'TACC Competition'!$Z:$AA,2,0)</f>
        <v>Scotland</v>
      </c>
      <c r="AS451" s="98" t="str">
        <f ca="1">VLOOKUP(AK451,'TACC Competition'!$Z:$AA,2,0)</f>
        <v>Czechia</v>
      </c>
      <c r="AT451" s="98" t="str">
        <f ca="1">VLOOKUP(AL451,'TACC Competition'!$Z:$AA,2,0)</f>
        <v>Turkiye</v>
      </c>
      <c r="AU451" s="98" t="str">
        <f ca="1">VLOOKUP(AM451,'TACC Competition'!$Z:$AA,2,0)</f>
        <v>Norway</v>
      </c>
      <c r="AV451" s="98" t="str">
        <f ca="1">VLOOKUP(AN451,'TACC Competition'!$Z:$AA,2,0)</f>
        <v>Uzbekistan</v>
      </c>
    </row>
    <row r="452" spans="19:48" x14ac:dyDescent="0.15">
      <c r="S452" s="43" t="str">
        <f t="shared" ref="S452:S497" si="19">CONCATENATE(U452,V452,W452,X452,Y452,Z452,AA452,AB452,AC452,AD452,AE452,AF452)</f>
        <v>ABCDFHIJ</v>
      </c>
      <c r="T452" s="93">
        <v>450</v>
      </c>
      <c r="U452" s="96" t="s">
        <v>69</v>
      </c>
      <c r="V452" s="96" t="s">
        <v>70</v>
      </c>
      <c r="W452" s="96" t="s">
        <v>71</v>
      </c>
      <c r="X452" s="96" t="s">
        <v>64</v>
      </c>
      <c r="Y452" s="96"/>
      <c r="Z452" s="96" t="s">
        <v>73</v>
      </c>
      <c r="AA452" s="96"/>
      <c r="AB452" s="96" t="s">
        <v>133</v>
      </c>
      <c r="AC452" s="96" t="s">
        <v>134</v>
      </c>
      <c r="AD452" s="96" t="s">
        <v>135</v>
      </c>
      <c r="AE452" s="96"/>
      <c r="AF452" s="96"/>
      <c r="AG452" s="97" t="s">
        <v>139</v>
      </c>
      <c r="AH452" s="97" t="s">
        <v>137</v>
      </c>
      <c r="AI452" s="97" t="s">
        <v>76</v>
      </c>
      <c r="AJ452" s="97" t="s">
        <v>77</v>
      </c>
      <c r="AK452" s="97" t="s">
        <v>74</v>
      </c>
      <c r="AL452" s="97" t="s">
        <v>79</v>
      </c>
      <c r="AM452" s="97" t="s">
        <v>75</v>
      </c>
      <c r="AN452" s="97" t="s">
        <v>138</v>
      </c>
      <c r="AO452" s="98" t="str">
        <f ca="1">VLOOKUP(AG452,'TACC Competition'!$Z:$AA,2,0)</f>
        <v>Saudi Arabia</v>
      </c>
      <c r="AP452" s="98" t="str">
        <f ca="1">VLOOKUP(AH452,'TACC Competition'!$Z:$AA,2,0)</f>
        <v>Algeria</v>
      </c>
      <c r="AQ452" s="98" t="str">
        <f ca="1">VLOOKUP(AI452,'TACC Competition'!$Z:$AA,2,0)</f>
        <v>Qatar</v>
      </c>
      <c r="AR452" s="98" t="str">
        <f ca="1">VLOOKUP(AJ452,'TACC Competition'!$Z:$AA,2,0)</f>
        <v>Scotland</v>
      </c>
      <c r="AS452" s="98" t="str">
        <f ca="1">VLOOKUP(AK452,'TACC Competition'!$Z:$AA,2,0)</f>
        <v>Czechia</v>
      </c>
      <c r="AT452" s="98" t="str">
        <f ca="1">VLOOKUP(AL452,'TACC Competition'!$Z:$AA,2,0)</f>
        <v>Sweden</v>
      </c>
      <c r="AU452" s="98" t="str">
        <f ca="1">VLOOKUP(AM452,'TACC Competition'!$Z:$AA,2,0)</f>
        <v>Turkiye</v>
      </c>
      <c r="AV452" s="98" t="str">
        <f ca="1">VLOOKUP(AN452,'TACC Competition'!$Z:$AA,2,0)</f>
        <v>Norway</v>
      </c>
    </row>
    <row r="453" spans="19:48" x14ac:dyDescent="0.15">
      <c r="S453" s="43" t="str">
        <f t="shared" si="19"/>
        <v>ABCDFGKL</v>
      </c>
      <c r="T453" s="93">
        <v>451</v>
      </c>
      <c r="U453" s="96" t="s">
        <v>69</v>
      </c>
      <c r="V453" s="96" t="s">
        <v>70</v>
      </c>
      <c r="W453" s="96" t="s">
        <v>71</v>
      </c>
      <c r="X453" s="96" t="s">
        <v>64</v>
      </c>
      <c r="Y453" s="96"/>
      <c r="Z453" s="96" t="s">
        <v>73</v>
      </c>
      <c r="AA453" s="96" t="s">
        <v>106</v>
      </c>
      <c r="AB453" s="96"/>
      <c r="AC453" s="96"/>
      <c r="AD453" s="96"/>
      <c r="AE453" s="96" t="s">
        <v>136</v>
      </c>
      <c r="AF453" s="96" t="s">
        <v>65</v>
      </c>
      <c r="AG453" s="97" t="s">
        <v>77</v>
      </c>
      <c r="AH453" s="97" t="s">
        <v>140</v>
      </c>
      <c r="AI453" s="97" t="s">
        <v>76</v>
      </c>
      <c r="AJ453" s="97" t="s">
        <v>75</v>
      </c>
      <c r="AK453" s="97" t="s">
        <v>74</v>
      </c>
      <c r="AL453" s="97" t="s">
        <v>79</v>
      </c>
      <c r="AM453" s="97" t="s">
        <v>141</v>
      </c>
      <c r="AN453" s="97" t="s">
        <v>142</v>
      </c>
      <c r="AO453" s="98" t="str">
        <f ca="1">VLOOKUP(AG453,'TACC Competition'!$Z:$AA,2,0)</f>
        <v>Scotland</v>
      </c>
      <c r="AP453" s="98" t="str">
        <f ca="1">VLOOKUP(AH453,'TACC Competition'!$Z:$AA,2,0)</f>
        <v>Egypt</v>
      </c>
      <c r="AQ453" s="98" t="str">
        <f ca="1">VLOOKUP(AI453,'TACC Competition'!$Z:$AA,2,0)</f>
        <v>Qatar</v>
      </c>
      <c r="AR453" s="98" t="str">
        <f ca="1">VLOOKUP(AJ453,'TACC Competition'!$Z:$AA,2,0)</f>
        <v>Turkiye</v>
      </c>
      <c r="AS453" s="98" t="str">
        <f ca="1">VLOOKUP(AK453,'TACC Competition'!$Z:$AA,2,0)</f>
        <v>Czechia</v>
      </c>
      <c r="AT453" s="98" t="str">
        <f ca="1">VLOOKUP(AL453,'TACC Competition'!$Z:$AA,2,0)</f>
        <v>Sweden</v>
      </c>
      <c r="AU453" s="98" t="str">
        <f ca="1">VLOOKUP(AM453,'TACC Competition'!$Z:$AA,2,0)</f>
        <v>Panama</v>
      </c>
      <c r="AV453" s="98" t="str">
        <f ca="1">VLOOKUP(AN453,'TACC Competition'!$Z:$AA,2,0)</f>
        <v>Uzbekistan</v>
      </c>
    </row>
    <row r="454" spans="19:48" x14ac:dyDescent="0.15">
      <c r="S454" s="43" t="str">
        <f t="shared" si="19"/>
        <v>ABCDFGJL</v>
      </c>
      <c r="T454" s="93">
        <v>452</v>
      </c>
      <c r="U454" s="96" t="s">
        <v>69</v>
      </c>
      <c r="V454" s="96" t="s">
        <v>70</v>
      </c>
      <c r="W454" s="96" t="s">
        <v>71</v>
      </c>
      <c r="X454" s="96" t="s">
        <v>64</v>
      </c>
      <c r="Y454" s="96"/>
      <c r="Z454" s="96" t="s">
        <v>73</v>
      </c>
      <c r="AA454" s="96" t="s">
        <v>106</v>
      </c>
      <c r="AB454" s="96"/>
      <c r="AC454" s="96"/>
      <c r="AD454" s="96" t="s">
        <v>135</v>
      </c>
      <c r="AE454" s="96"/>
      <c r="AF454" s="96" t="s">
        <v>65</v>
      </c>
      <c r="AG454" s="97" t="s">
        <v>77</v>
      </c>
      <c r="AH454" s="97" t="s">
        <v>140</v>
      </c>
      <c r="AI454" s="97" t="s">
        <v>76</v>
      </c>
      <c r="AJ454" s="97" t="s">
        <v>75</v>
      </c>
      <c r="AK454" s="97" t="s">
        <v>74</v>
      </c>
      <c r="AL454" s="97" t="s">
        <v>79</v>
      </c>
      <c r="AM454" s="97" t="s">
        <v>141</v>
      </c>
      <c r="AN454" s="97" t="s">
        <v>137</v>
      </c>
      <c r="AO454" s="98" t="str">
        <f ca="1">VLOOKUP(AG454,'TACC Competition'!$Z:$AA,2,0)</f>
        <v>Scotland</v>
      </c>
      <c r="AP454" s="98" t="str">
        <f ca="1">VLOOKUP(AH454,'TACC Competition'!$Z:$AA,2,0)</f>
        <v>Egypt</v>
      </c>
      <c r="AQ454" s="98" t="str">
        <f ca="1">VLOOKUP(AI454,'TACC Competition'!$Z:$AA,2,0)</f>
        <v>Qatar</v>
      </c>
      <c r="AR454" s="98" t="str">
        <f ca="1">VLOOKUP(AJ454,'TACC Competition'!$Z:$AA,2,0)</f>
        <v>Turkiye</v>
      </c>
      <c r="AS454" s="98" t="str">
        <f ca="1">VLOOKUP(AK454,'TACC Competition'!$Z:$AA,2,0)</f>
        <v>Czechia</v>
      </c>
      <c r="AT454" s="98" t="str">
        <f ca="1">VLOOKUP(AL454,'TACC Competition'!$Z:$AA,2,0)</f>
        <v>Sweden</v>
      </c>
      <c r="AU454" s="98" t="str">
        <f ca="1">VLOOKUP(AM454,'TACC Competition'!$Z:$AA,2,0)</f>
        <v>Panama</v>
      </c>
      <c r="AV454" s="98" t="str">
        <f ca="1">VLOOKUP(AN454,'TACC Competition'!$Z:$AA,2,0)</f>
        <v>Algeria</v>
      </c>
    </row>
    <row r="455" spans="19:48" x14ac:dyDescent="0.15">
      <c r="S455" s="43" t="str">
        <f t="shared" si="19"/>
        <v>ABCDFGJK</v>
      </c>
      <c r="T455" s="93">
        <v>453</v>
      </c>
      <c r="U455" s="96" t="s">
        <v>69</v>
      </c>
      <c r="V455" s="96" t="s">
        <v>70</v>
      </c>
      <c r="W455" s="96" t="s">
        <v>71</v>
      </c>
      <c r="X455" s="96" t="s">
        <v>64</v>
      </c>
      <c r="Y455" s="96"/>
      <c r="Z455" s="96" t="s">
        <v>73</v>
      </c>
      <c r="AA455" s="96" t="s">
        <v>106</v>
      </c>
      <c r="AB455" s="96"/>
      <c r="AC455" s="96"/>
      <c r="AD455" s="96" t="s">
        <v>135</v>
      </c>
      <c r="AE455" s="96" t="s">
        <v>136</v>
      </c>
      <c r="AF455" s="96"/>
      <c r="AG455" s="97" t="s">
        <v>77</v>
      </c>
      <c r="AH455" s="97" t="s">
        <v>140</v>
      </c>
      <c r="AI455" s="97" t="s">
        <v>76</v>
      </c>
      <c r="AJ455" s="97" t="s">
        <v>75</v>
      </c>
      <c r="AK455" s="97" t="s">
        <v>74</v>
      </c>
      <c r="AL455" s="97" t="s">
        <v>79</v>
      </c>
      <c r="AM455" s="97" t="s">
        <v>137</v>
      </c>
      <c r="AN455" s="97" t="s">
        <v>142</v>
      </c>
      <c r="AO455" s="98" t="str">
        <f ca="1">VLOOKUP(AG455,'TACC Competition'!$Z:$AA,2,0)</f>
        <v>Scotland</v>
      </c>
      <c r="AP455" s="98" t="str">
        <f ca="1">VLOOKUP(AH455,'TACC Competition'!$Z:$AA,2,0)</f>
        <v>Egypt</v>
      </c>
      <c r="AQ455" s="98" t="str">
        <f ca="1">VLOOKUP(AI455,'TACC Competition'!$Z:$AA,2,0)</f>
        <v>Qatar</v>
      </c>
      <c r="AR455" s="98" t="str">
        <f ca="1">VLOOKUP(AJ455,'TACC Competition'!$Z:$AA,2,0)</f>
        <v>Turkiye</v>
      </c>
      <c r="AS455" s="98" t="str">
        <f ca="1">VLOOKUP(AK455,'TACC Competition'!$Z:$AA,2,0)</f>
        <v>Czechia</v>
      </c>
      <c r="AT455" s="98" t="str">
        <f ca="1">VLOOKUP(AL455,'TACC Competition'!$Z:$AA,2,0)</f>
        <v>Sweden</v>
      </c>
      <c r="AU455" s="98" t="str">
        <f ca="1">VLOOKUP(AM455,'TACC Competition'!$Z:$AA,2,0)</f>
        <v>Algeria</v>
      </c>
      <c r="AV455" s="98" t="str">
        <f ca="1">VLOOKUP(AN455,'TACC Competition'!$Z:$AA,2,0)</f>
        <v>Uzbekistan</v>
      </c>
    </row>
    <row r="456" spans="19:48" x14ac:dyDescent="0.15">
      <c r="S456" s="43" t="str">
        <f t="shared" si="19"/>
        <v>ABCDFGIL</v>
      </c>
      <c r="T456" s="93">
        <v>454</v>
      </c>
      <c r="U456" s="96" t="s">
        <v>69</v>
      </c>
      <c r="V456" s="96" t="s">
        <v>70</v>
      </c>
      <c r="W456" s="96" t="s">
        <v>71</v>
      </c>
      <c r="X456" s="96" t="s">
        <v>64</v>
      </c>
      <c r="Y456" s="96"/>
      <c r="Z456" s="96" t="s">
        <v>73</v>
      </c>
      <c r="AA456" s="96" t="s">
        <v>106</v>
      </c>
      <c r="AB456" s="96"/>
      <c r="AC456" s="96" t="s">
        <v>134</v>
      </c>
      <c r="AD456" s="96"/>
      <c r="AE456" s="96"/>
      <c r="AF456" s="96" t="s">
        <v>65</v>
      </c>
      <c r="AG456" s="97" t="s">
        <v>77</v>
      </c>
      <c r="AH456" s="97" t="s">
        <v>140</v>
      </c>
      <c r="AI456" s="97" t="s">
        <v>76</v>
      </c>
      <c r="AJ456" s="97" t="s">
        <v>75</v>
      </c>
      <c r="AK456" s="97" t="s">
        <v>74</v>
      </c>
      <c r="AL456" s="97" t="s">
        <v>79</v>
      </c>
      <c r="AM456" s="97" t="s">
        <v>141</v>
      </c>
      <c r="AN456" s="97" t="s">
        <v>138</v>
      </c>
      <c r="AO456" s="98" t="str">
        <f ca="1">VLOOKUP(AG456,'TACC Competition'!$Z:$AA,2,0)</f>
        <v>Scotland</v>
      </c>
      <c r="AP456" s="98" t="str">
        <f ca="1">VLOOKUP(AH456,'TACC Competition'!$Z:$AA,2,0)</f>
        <v>Egypt</v>
      </c>
      <c r="AQ456" s="98" t="str">
        <f ca="1">VLOOKUP(AI456,'TACC Competition'!$Z:$AA,2,0)</f>
        <v>Qatar</v>
      </c>
      <c r="AR456" s="98" t="str">
        <f ca="1">VLOOKUP(AJ456,'TACC Competition'!$Z:$AA,2,0)</f>
        <v>Turkiye</v>
      </c>
      <c r="AS456" s="98" t="str">
        <f ca="1">VLOOKUP(AK456,'TACC Competition'!$Z:$AA,2,0)</f>
        <v>Czechia</v>
      </c>
      <c r="AT456" s="98" t="str">
        <f ca="1">VLOOKUP(AL456,'TACC Competition'!$Z:$AA,2,0)</f>
        <v>Sweden</v>
      </c>
      <c r="AU456" s="98" t="str">
        <f ca="1">VLOOKUP(AM456,'TACC Competition'!$Z:$AA,2,0)</f>
        <v>Panama</v>
      </c>
      <c r="AV456" s="98" t="str">
        <f ca="1">VLOOKUP(AN456,'TACC Competition'!$Z:$AA,2,0)</f>
        <v>Norway</v>
      </c>
    </row>
    <row r="457" spans="19:48" x14ac:dyDescent="0.15">
      <c r="S457" s="43" t="str">
        <f t="shared" si="19"/>
        <v>ABCDFGIK</v>
      </c>
      <c r="T457" s="93">
        <v>455</v>
      </c>
      <c r="U457" s="96" t="s">
        <v>69</v>
      </c>
      <c r="V457" s="96" t="s">
        <v>70</v>
      </c>
      <c r="W457" s="96" t="s">
        <v>71</v>
      </c>
      <c r="X457" s="96" t="s">
        <v>64</v>
      </c>
      <c r="Y457" s="96"/>
      <c r="Z457" s="96" t="s">
        <v>73</v>
      </c>
      <c r="AA457" s="96" t="s">
        <v>106</v>
      </c>
      <c r="AB457" s="96"/>
      <c r="AC457" s="96" t="s">
        <v>134</v>
      </c>
      <c r="AD457" s="96"/>
      <c r="AE457" s="96" t="s">
        <v>136</v>
      </c>
      <c r="AF457" s="96"/>
      <c r="AG457" s="97" t="s">
        <v>77</v>
      </c>
      <c r="AH457" s="97" t="s">
        <v>140</v>
      </c>
      <c r="AI457" s="97" t="s">
        <v>76</v>
      </c>
      <c r="AJ457" s="97" t="s">
        <v>75</v>
      </c>
      <c r="AK457" s="97" t="s">
        <v>74</v>
      </c>
      <c r="AL457" s="97" t="s">
        <v>79</v>
      </c>
      <c r="AM457" s="97" t="s">
        <v>138</v>
      </c>
      <c r="AN457" s="97" t="s">
        <v>142</v>
      </c>
      <c r="AO457" s="98" t="str">
        <f ca="1">VLOOKUP(AG457,'TACC Competition'!$Z:$AA,2,0)</f>
        <v>Scotland</v>
      </c>
      <c r="AP457" s="98" t="str">
        <f ca="1">VLOOKUP(AH457,'TACC Competition'!$Z:$AA,2,0)</f>
        <v>Egypt</v>
      </c>
      <c r="AQ457" s="98" t="str">
        <f ca="1">VLOOKUP(AI457,'TACC Competition'!$Z:$AA,2,0)</f>
        <v>Qatar</v>
      </c>
      <c r="AR457" s="98" t="str">
        <f ca="1">VLOOKUP(AJ457,'TACC Competition'!$Z:$AA,2,0)</f>
        <v>Turkiye</v>
      </c>
      <c r="AS457" s="98" t="str">
        <f ca="1">VLOOKUP(AK457,'TACC Competition'!$Z:$AA,2,0)</f>
        <v>Czechia</v>
      </c>
      <c r="AT457" s="98" t="str">
        <f ca="1">VLOOKUP(AL457,'TACC Competition'!$Z:$AA,2,0)</f>
        <v>Sweden</v>
      </c>
      <c r="AU457" s="98" t="str">
        <f ca="1">VLOOKUP(AM457,'TACC Competition'!$Z:$AA,2,0)</f>
        <v>Norway</v>
      </c>
      <c r="AV457" s="98" t="str">
        <f ca="1">VLOOKUP(AN457,'TACC Competition'!$Z:$AA,2,0)</f>
        <v>Uzbekistan</v>
      </c>
    </row>
    <row r="458" spans="19:48" x14ac:dyDescent="0.15">
      <c r="S458" s="43" t="str">
        <f t="shared" si="19"/>
        <v>ABCDFGIJ</v>
      </c>
      <c r="T458" s="93">
        <v>456</v>
      </c>
      <c r="U458" s="96" t="s">
        <v>69</v>
      </c>
      <c r="V458" s="96" t="s">
        <v>70</v>
      </c>
      <c r="W458" s="96" t="s">
        <v>71</v>
      </c>
      <c r="X458" s="96" t="s">
        <v>64</v>
      </c>
      <c r="Y458" s="96"/>
      <c r="Z458" s="96" t="s">
        <v>73</v>
      </c>
      <c r="AA458" s="96" t="s">
        <v>106</v>
      </c>
      <c r="AB458" s="96"/>
      <c r="AC458" s="96" t="s">
        <v>134</v>
      </c>
      <c r="AD458" s="96" t="s">
        <v>135</v>
      </c>
      <c r="AE458" s="96"/>
      <c r="AF458" s="96"/>
      <c r="AG458" s="97" t="s">
        <v>77</v>
      </c>
      <c r="AH458" s="97" t="s">
        <v>140</v>
      </c>
      <c r="AI458" s="97" t="s">
        <v>76</v>
      </c>
      <c r="AJ458" s="97" t="s">
        <v>75</v>
      </c>
      <c r="AK458" s="97" t="s">
        <v>74</v>
      </c>
      <c r="AL458" s="97" t="s">
        <v>79</v>
      </c>
      <c r="AM458" s="97" t="s">
        <v>138</v>
      </c>
      <c r="AN458" s="97" t="s">
        <v>137</v>
      </c>
      <c r="AO458" s="98" t="str">
        <f ca="1">VLOOKUP(AG458,'TACC Competition'!$Z:$AA,2,0)</f>
        <v>Scotland</v>
      </c>
      <c r="AP458" s="98" t="str">
        <f ca="1">VLOOKUP(AH458,'TACC Competition'!$Z:$AA,2,0)</f>
        <v>Egypt</v>
      </c>
      <c r="AQ458" s="98" t="str">
        <f ca="1">VLOOKUP(AI458,'TACC Competition'!$Z:$AA,2,0)</f>
        <v>Qatar</v>
      </c>
      <c r="AR458" s="98" t="str">
        <f ca="1">VLOOKUP(AJ458,'TACC Competition'!$Z:$AA,2,0)</f>
        <v>Turkiye</v>
      </c>
      <c r="AS458" s="98" t="str">
        <f ca="1">VLOOKUP(AK458,'TACC Competition'!$Z:$AA,2,0)</f>
        <v>Czechia</v>
      </c>
      <c r="AT458" s="98" t="str">
        <f ca="1">VLOOKUP(AL458,'TACC Competition'!$Z:$AA,2,0)</f>
        <v>Sweden</v>
      </c>
      <c r="AU458" s="98" t="str">
        <f ca="1">VLOOKUP(AM458,'TACC Competition'!$Z:$AA,2,0)</f>
        <v>Norway</v>
      </c>
      <c r="AV458" s="98" t="str">
        <f ca="1">VLOOKUP(AN458,'TACC Competition'!$Z:$AA,2,0)</f>
        <v>Algeria</v>
      </c>
    </row>
    <row r="459" spans="19:48" x14ac:dyDescent="0.15">
      <c r="S459" s="43" t="str">
        <f t="shared" si="19"/>
        <v>ABCDFGHL</v>
      </c>
      <c r="T459" s="93">
        <v>457</v>
      </c>
      <c r="U459" s="96" t="s">
        <v>69</v>
      </c>
      <c r="V459" s="96" t="s">
        <v>70</v>
      </c>
      <c r="W459" s="96" t="s">
        <v>71</v>
      </c>
      <c r="X459" s="96" t="s">
        <v>64</v>
      </c>
      <c r="Y459" s="96"/>
      <c r="Z459" s="96" t="s">
        <v>73</v>
      </c>
      <c r="AA459" s="96" t="s">
        <v>106</v>
      </c>
      <c r="AB459" s="96" t="s">
        <v>133</v>
      </c>
      <c r="AC459" s="96"/>
      <c r="AD459" s="96"/>
      <c r="AE459" s="96"/>
      <c r="AF459" s="96" t="s">
        <v>65</v>
      </c>
      <c r="AG459" s="97" t="s">
        <v>77</v>
      </c>
      <c r="AH459" s="97" t="s">
        <v>140</v>
      </c>
      <c r="AI459" s="97" t="s">
        <v>76</v>
      </c>
      <c r="AJ459" s="97" t="s">
        <v>75</v>
      </c>
      <c r="AK459" s="97" t="s">
        <v>74</v>
      </c>
      <c r="AL459" s="97" t="s">
        <v>79</v>
      </c>
      <c r="AM459" s="97" t="s">
        <v>141</v>
      </c>
      <c r="AN459" s="97" t="s">
        <v>139</v>
      </c>
      <c r="AO459" s="98" t="str">
        <f ca="1">VLOOKUP(AG459,'TACC Competition'!$Z:$AA,2,0)</f>
        <v>Scotland</v>
      </c>
      <c r="AP459" s="98" t="str">
        <f ca="1">VLOOKUP(AH459,'TACC Competition'!$Z:$AA,2,0)</f>
        <v>Egypt</v>
      </c>
      <c r="AQ459" s="98" t="str">
        <f ca="1">VLOOKUP(AI459,'TACC Competition'!$Z:$AA,2,0)</f>
        <v>Qatar</v>
      </c>
      <c r="AR459" s="98" t="str">
        <f ca="1">VLOOKUP(AJ459,'TACC Competition'!$Z:$AA,2,0)</f>
        <v>Turkiye</v>
      </c>
      <c r="AS459" s="98" t="str">
        <f ca="1">VLOOKUP(AK459,'TACC Competition'!$Z:$AA,2,0)</f>
        <v>Czechia</v>
      </c>
      <c r="AT459" s="98" t="str">
        <f ca="1">VLOOKUP(AL459,'TACC Competition'!$Z:$AA,2,0)</f>
        <v>Sweden</v>
      </c>
      <c r="AU459" s="98" t="str">
        <f ca="1">VLOOKUP(AM459,'TACC Competition'!$Z:$AA,2,0)</f>
        <v>Panama</v>
      </c>
      <c r="AV459" s="98" t="str">
        <f ca="1">VLOOKUP(AN459,'TACC Competition'!$Z:$AA,2,0)</f>
        <v>Saudi Arabia</v>
      </c>
    </row>
    <row r="460" spans="19:48" x14ac:dyDescent="0.15">
      <c r="S460" s="43" t="str">
        <f t="shared" si="19"/>
        <v>ABCDFGHK</v>
      </c>
      <c r="T460" s="93">
        <v>458</v>
      </c>
      <c r="U460" s="96" t="s">
        <v>69</v>
      </c>
      <c r="V460" s="96" t="s">
        <v>70</v>
      </c>
      <c r="W460" s="96" t="s">
        <v>71</v>
      </c>
      <c r="X460" s="96" t="s">
        <v>64</v>
      </c>
      <c r="Y460" s="96"/>
      <c r="Z460" s="96" t="s">
        <v>73</v>
      </c>
      <c r="AA460" s="96" t="s">
        <v>106</v>
      </c>
      <c r="AB460" s="96" t="s">
        <v>133</v>
      </c>
      <c r="AC460" s="96"/>
      <c r="AD460" s="96"/>
      <c r="AE460" s="96" t="s">
        <v>136</v>
      </c>
      <c r="AF460" s="96"/>
      <c r="AG460" s="97" t="s">
        <v>139</v>
      </c>
      <c r="AH460" s="97" t="s">
        <v>140</v>
      </c>
      <c r="AI460" s="97" t="s">
        <v>76</v>
      </c>
      <c r="AJ460" s="97" t="s">
        <v>77</v>
      </c>
      <c r="AK460" s="97" t="s">
        <v>74</v>
      </c>
      <c r="AL460" s="97" t="s">
        <v>79</v>
      </c>
      <c r="AM460" s="97" t="s">
        <v>75</v>
      </c>
      <c r="AN460" s="97" t="s">
        <v>142</v>
      </c>
      <c r="AO460" s="98" t="str">
        <f ca="1">VLOOKUP(AG460,'TACC Competition'!$Z:$AA,2,0)</f>
        <v>Saudi Arabia</v>
      </c>
      <c r="AP460" s="98" t="str">
        <f ca="1">VLOOKUP(AH460,'TACC Competition'!$Z:$AA,2,0)</f>
        <v>Egypt</v>
      </c>
      <c r="AQ460" s="98" t="str">
        <f ca="1">VLOOKUP(AI460,'TACC Competition'!$Z:$AA,2,0)</f>
        <v>Qatar</v>
      </c>
      <c r="AR460" s="98" t="str">
        <f ca="1">VLOOKUP(AJ460,'TACC Competition'!$Z:$AA,2,0)</f>
        <v>Scotland</v>
      </c>
      <c r="AS460" s="98" t="str">
        <f ca="1">VLOOKUP(AK460,'TACC Competition'!$Z:$AA,2,0)</f>
        <v>Czechia</v>
      </c>
      <c r="AT460" s="98" t="str">
        <f ca="1">VLOOKUP(AL460,'TACC Competition'!$Z:$AA,2,0)</f>
        <v>Sweden</v>
      </c>
      <c r="AU460" s="98" t="str">
        <f ca="1">VLOOKUP(AM460,'TACC Competition'!$Z:$AA,2,0)</f>
        <v>Turkiye</v>
      </c>
      <c r="AV460" s="98" t="str">
        <f ca="1">VLOOKUP(AN460,'TACC Competition'!$Z:$AA,2,0)</f>
        <v>Uzbekistan</v>
      </c>
    </row>
    <row r="461" spans="19:48" x14ac:dyDescent="0.15">
      <c r="S461" s="43" t="str">
        <f t="shared" si="19"/>
        <v>ABCDFGHJ</v>
      </c>
      <c r="T461" s="93">
        <v>459</v>
      </c>
      <c r="U461" s="96" t="s">
        <v>69</v>
      </c>
      <c r="V461" s="96" t="s">
        <v>70</v>
      </c>
      <c r="W461" s="96" t="s">
        <v>71</v>
      </c>
      <c r="X461" s="96" t="s">
        <v>64</v>
      </c>
      <c r="Y461" s="96"/>
      <c r="Z461" s="96" t="s">
        <v>73</v>
      </c>
      <c r="AA461" s="96" t="s">
        <v>106</v>
      </c>
      <c r="AB461" s="96" t="s">
        <v>133</v>
      </c>
      <c r="AC461" s="96"/>
      <c r="AD461" s="96" t="s">
        <v>135</v>
      </c>
      <c r="AE461" s="96"/>
      <c r="AF461" s="96"/>
      <c r="AG461" s="97" t="s">
        <v>139</v>
      </c>
      <c r="AH461" s="97" t="s">
        <v>140</v>
      </c>
      <c r="AI461" s="97" t="s">
        <v>76</v>
      </c>
      <c r="AJ461" s="97" t="s">
        <v>77</v>
      </c>
      <c r="AK461" s="97" t="s">
        <v>74</v>
      </c>
      <c r="AL461" s="97" t="s">
        <v>79</v>
      </c>
      <c r="AM461" s="97" t="s">
        <v>75</v>
      </c>
      <c r="AN461" s="97" t="s">
        <v>137</v>
      </c>
      <c r="AO461" s="98" t="str">
        <f ca="1">VLOOKUP(AG461,'TACC Competition'!$Z:$AA,2,0)</f>
        <v>Saudi Arabia</v>
      </c>
      <c r="AP461" s="98" t="str">
        <f ca="1">VLOOKUP(AH461,'TACC Competition'!$Z:$AA,2,0)</f>
        <v>Egypt</v>
      </c>
      <c r="AQ461" s="98" t="str">
        <f ca="1">VLOOKUP(AI461,'TACC Competition'!$Z:$AA,2,0)</f>
        <v>Qatar</v>
      </c>
      <c r="AR461" s="98" t="str">
        <f ca="1">VLOOKUP(AJ461,'TACC Competition'!$Z:$AA,2,0)</f>
        <v>Scotland</v>
      </c>
      <c r="AS461" s="98" t="str">
        <f ca="1">VLOOKUP(AK461,'TACC Competition'!$Z:$AA,2,0)</f>
        <v>Czechia</v>
      </c>
      <c r="AT461" s="98" t="str">
        <f ca="1">VLOOKUP(AL461,'TACC Competition'!$Z:$AA,2,0)</f>
        <v>Sweden</v>
      </c>
      <c r="AU461" s="98" t="str">
        <f ca="1">VLOOKUP(AM461,'TACC Competition'!$Z:$AA,2,0)</f>
        <v>Turkiye</v>
      </c>
      <c r="AV461" s="98" t="str">
        <f ca="1">VLOOKUP(AN461,'TACC Competition'!$Z:$AA,2,0)</f>
        <v>Algeria</v>
      </c>
    </row>
    <row r="462" spans="19:48" x14ac:dyDescent="0.15">
      <c r="S462" s="43" t="str">
        <f t="shared" si="19"/>
        <v>ABCDFGHI</v>
      </c>
      <c r="T462" s="93">
        <v>460</v>
      </c>
      <c r="U462" s="96" t="s">
        <v>69</v>
      </c>
      <c r="V462" s="96" t="s">
        <v>70</v>
      </c>
      <c r="W462" s="96" t="s">
        <v>71</v>
      </c>
      <c r="X462" s="96" t="s">
        <v>64</v>
      </c>
      <c r="Y462" s="96"/>
      <c r="Z462" s="96" t="s">
        <v>73</v>
      </c>
      <c r="AA462" s="96" t="s">
        <v>106</v>
      </c>
      <c r="AB462" s="96" t="s">
        <v>133</v>
      </c>
      <c r="AC462" s="96" t="s">
        <v>134</v>
      </c>
      <c r="AD462" s="96"/>
      <c r="AE462" s="96"/>
      <c r="AF462" s="96"/>
      <c r="AG462" s="97" t="s">
        <v>139</v>
      </c>
      <c r="AH462" s="97" t="s">
        <v>140</v>
      </c>
      <c r="AI462" s="97" t="s">
        <v>76</v>
      </c>
      <c r="AJ462" s="97" t="s">
        <v>77</v>
      </c>
      <c r="AK462" s="97" t="s">
        <v>74</v>
      </c>
      <c r="AL462" s="97" t="s">
        <v>79</v>
      </c>
      <c r="AM462" s="97" t="s">
        <v>75</v>
      </c>
      <c r="AN462" s="97" t="s">
        <v>138</v>
      </c>
      <c r="AO462" s="98" t="str">
        <f ca="1">VLOOKUP(AG462,'TACC Competition'!$Z:$AA,2,0)</f>
        <v>Saudi Arabia</v>
      </c>
      <c r="AP462" s="98" t="str">
        <f ca="1">VLOOKUP(AH462,'TACC Competition'!$Z:$AA,2,0)</f>
        <v>Egypt</v>
      </c>
      <c r="AQ462" s="98" t="str">
        <f ca="1">VLOOKUP(AI462,'TACC Competition'!$Z:$AA,2,0)</f>
        <v>Qatar</v>
      </c>
      <c r="AR462" s="98" t="str">
        <f ca="1">VLOOKUP(AJ462,'TACC Competition'!$Z:$AA,2,0)</f>
        <v>Scotland</v>
      </c>
      <c r="AS462" s="98" t="str">
        <f ca="1">VLOOKUP(AK462,'TACC Competition'!$Z:$AA,2,0)</f>
        <v>Czechia</v>
      </c>
      <c r="AT462" s="98" t="str">
        <f ca="1">VLOOKUP(AL462,'TACC Competition'!$Z:$AA,2,0)</f>
        <v>Sweden</v>
      </c>
      <c r="AU462" s="98" t="str">
        <f ca="1">VLOOKUP(AM462,'TACC Competition'!$Z:$AA,2,0)</f>
        <v>Turkiye</v>
      </c>
      <c r="AV462" s="98" t="str">
        <f ca="1">VLOOKUP(AN462,'TACC Competition'!$Z:$AA,2,0)</f>
        <v>Norway</v>
      </c>
    </row>
    <row r="463" spans="19:48" x14ac:dyDescent="0.15">
      <c r="S463" s="43" t="str">
        <f t="shared" si="19"/>
        <v>ABCDEJKL</v>
      </c>
      <c r="T463" s="93">
        <v>461</v>
      </c>
      <c r="U463" s="96" t="s">
        <v>69</v>
      </c>
      <c r="V463" s="96" t="s">
        <v>70</v>
      </c>
      <c r="W463" s="96" t="s">
        <v>71</v>
      </c>
      <c r="X463" s="96" t="s">
        <v>64</v>
      </c>
      <c r="Y463" s="96" t="s">
        <v>72</v>
      </c>
      <c r="Z463" s="96"/>
      <c r="AA463" s="96"/>
      <c r="AB463" s="96"/>
      <c r="AC463" s="96"/>
      <c r="AD463" s="96" t="s">
        <v>135</v>
      </c>
      <c r="AE463" s="96" t="s">
        <v>136</v>
      </c>
      <c r="AF463" s="96" t="s">
        <v>65</v>
      </c>
      <c r="AG463" s="97" t="s">
        <v>78</v>
      </c>
      <c r="AH463" s="97" t="s">
        <v>137</v>
      </c>
      <c r="AI463" s="97" t="s">
        <v>76</v>
      </c>
      <c r="AJ463" s="97" t="s">
        <v>77</v>
      </c>
      <c r="AK463" s="97" t="s">
        <v>74</v>
      </c>
      <c r="AL463" s="97" t="s">
        <v>75</v>
      </c>
      <c r="AM463" s="97" t="s">
        <v>141</v>
      </c>
      <c r="AN463" s="97" t="s">
        <v>142</v>
      </c>
      <c r="AO463" s="98" t="str">
        <f ca="1">VLOOKUP(AG463,'TACC Competition'!$Z:$AA,2,0)</f>
        <v>Cote d'Ivoire</v>
      </c>
      <c r="AP463" s="98" t="str">
        <f ca="1">VLOOKUP(AH463,'TACC Competition'!$Z:$AA,2,0)</f>
        <v>Algeria</v>
      </c>
      <c r="AQ463" s="98" t="str">
        <f ca="1">VLOOKUP(AI463,'TACC Competition'!$Z:$AA,2,0)</f>
        <v>Qatar</v>
      </c>
      <c r="AR463" s="98" t="str">
        <f ca="1">VLOOKUP(AJ463,'TACC Competition'!$Z:$AA,2,0)</f>
        <v>Scotland</v>
      </c>
      <c r="AS463" s="98" t="str">
        <f ca="1">VLOOKUP(AK463,'TACC Competition'!$Z:$AA,2,0)</f>
        <v>Czechia</v>
      </c>
      <c r="AT463" s="98" t="str">
        <f ca="1">VLOOKUP(AL463,'TACC Competition'!$Z:$AA,2,0)</f>
        <v>Turkiye</v>
      </c>
      <c r="AU463" s="98" t="str">
        <f ca="1">VLOOKUP(AM463,'TACC Competition'!$Z:$AA,2,0)</f>
        <v>Panama</v>
      </c>
      <c r="AV463" s="98" t="str">
        <f ca="1">VLOOKUP(AN463,'TACC Competition'!$Z:$AA,2,0)</f>
        <v>Uzbekistan</v>
      </c>
    </row>
    <row r="464" spans="19:48" x14ac:dyDescent="0.15">
      <c r="S464" s="43" t="str">
        <f t="shared" si="19"/>
        <v>ABCDEIKL</v>
      </c>
      <c r="T464" s="93">
        <v>462</v>
      </c>
      <c r="U464" s="96" t="s">
        <v>69</v>
      </c>
      <c r="V464" s="96" t="s">
        <v>70</v>
      </c>
      <c r="W464" s="96" t="s">
        <v>71</v>
      </c>
      <c r="X464" s="96" t="s">
        <v>64</v>
      </c>
      <c r="Y464" s="96" t="s">
        <v>72</v>
      </c>
      <c r="Z464" s="96"/>
      <c r="AA464" s="96"/>
      <c r="AB464" s="96"/>
      <c r="AC464" s="96" t="s">
        <v>134</v>
      </c>
      <c r="AD464" s="96"/>
      <c r="AE464" s="96" t="s">
        <v>136</v>
      </c>
      <c r="AF464" s="96" t="s">
        <v>65</v>
      </c>
      <c r="AG464" s="97" t="s">
        <v>78</v>
      </c>
      <c r="AH464" s="97" t="s">
        <v>138</v>
      </c>
      <c r="AI464" s="97" t="s">
        <v>76</v>
      </c>
      <c r="AJ464" s="97" t="s">
        <v>77</v>
      </c>
      <c r="AK464" s="97" t="s">
        <v>74</v>
      </c>
      <c r="AL464" s="97" t="s">
        <v>75</v>
      </c>
      <c r="AM464" s="97" t="s">
        <v>141</v>
      </c>
      <c r="AN464" s="97" t="s">
        <v>142</v>
      </c>
      <c r="AO464" s="98" t="str">
        <f ca="1">VLOOKUP(AG464,'TACC Competition'!$Z:$AA,2,0)</f>
        <v>Cote d'Ivoire</v>
      </c>
      <c r="AP464" s="98" t="str">
        <f ca="1">VLOOKUP(AH464,'TACC Competition'!$Z:$AA,2,0)</f>
        <v>Norway</v>
      </c>
      <c r="AQ464" s="98" t="str">
        <f ca="1">VLOOKUP(AI464,'TACC Competition'!$Z:$AA,2,0)</f>
        <v>Qatar</v>
      </c>
      <c r="AR464" s="98" t="str">
        <f ca="1">VLOOKUP(AJ464,'TACC Competition'!$Z:$AA,2,0)</f>
        <v>Scotland</v>
      </c>
      <c r="AS464" s="98" t="str">
        <f ca="1">VLOOKUP(AK464,'TACC Competition'!$Z:$AA,2,0)</f>
        <v>Czechia</v>
      </c>
      <c r="AT464" s="98" t="str">
        <f ca="1">VLOOKUP(AL464,'TACC Competition'!$Z:$AA,2,0)</f>
        <v>Turkiye</v>
      </c>
      <c r="AU464" s="98" t="str">
        <f ca="1">VLOOKUP(AM464,'TACC Competition'!$Z:$AA,2,0)</f>
        <v>Panama</v>
      </c>
      <c r="AV464" s="98" t="str">
        <f ca="1">VLOOKUP(AN464,'TACC Competition'!$Z:$AA,2,0)</f>
        <v>Uzbekistan</v>
      </c>
    </row>
    <row r="465" spans="19:48" x14ac:dyDescent="0.15">
      <c r="S465" s="43" t="str">
        <f t="shared" si="19"/>
        <v>ABCDEIJL</v>
      </c>
      <c r="T465" s="93">
        <v>463</v>
      </c>
      <c r="U465" s="96" t="s">
        <v>69</v>
      </c>
      <c r="V465" s="96" t="s">
        <v>70</v>
      </c>
      <c r="W465" s="96" t="s">
        <v>71</v>
      </c>
      <c r="X465" s="96" t="s">
        <v>64</v>
      </c>
      <c r="Y465" s="96" t="s">
        <v>72</v>
      </c>
      <c r="Z465" s="96"/>
      <c r="AA465" s="96"/>
      <c r="AB465" s="96"/>
      <c r="AC465" s="96" t="s">
        <v>134</v>
      </c>
      <c r="AD465" s="96" t="s">
        <v>135</v>
      </c>
      <c r="AE465" s="96"/>
      <c r="AF465" s="96" t="s">
        <v>65</v>
      </c>
      <c r="AG465" s="97" t="s">
        <v>78</v>
      </c>
      <c r="AH465" s="97" t="s">
        <v>137</v>
      </c>
      <c r="AI465" s="97" t="s">
        <v>76</v>
      </c>
      <c r="AJ465" s="97" t="s">
        <v>77</v>
      </c>
      <c r="AK465" s="97" t="s">
        <v>74</v>
      </c>
      <c r="AL465" s="97" t="s">
        <v>75</v>
      </c>
      <c r="AM465" s="97" t="s">
        <v>141</v>
      </c>
      <c r="AN465" s="97" t="s">
        <v>138</v>
      </c>
      <c r="AO465" s="98" t="str">
        <f ca="1">VLOOKUP(AG465,'TACC Competition'!$Z:$AA,2,0)</f>
        <v>Cote d'Ivoire</v>
      </c>
      <c r="AP465" s="98" t="str">
        <f ca="1">VLOOKUP(AH465,'TACC Competition'!$Z:$AA,2,0)</f>
        <v>Algeria</v>
      </c>
      <c r="AQ465" s="98" t="str">
        <f ca="1">VLOOKUP(AI465,'TACC Competition'!$Z:$AA,2,0)</f>
        <v>Qatar</v>
      </c>
      <c r="AR465" s="98" t="str">
        <f ca="1">VLOOKUP(AJ465,'TACC Competition'!$Z:$AA,2,0)</f>
        <v>Scotland</v>
      </c>
      <c r="AS465" s="98" t="str">
        <f ca="1">VLOOKUP(AK465,'TACC Competition'!$Z:$AA,2,0)</f>
        <v>Czechia</v>
      </c>
      <c r="AT465" s="98" t="str">
        <f ca="1">VLOOKUP(AL465,'TACC Competition'!$Z:$AA,2,0)</f>
        <v>Turkiye</v>
      </c>
      <c r="AU465" s="98" t="str">
        <f ca="1">VLOOKUP(AM465,'TACC Competition'!$Z:$AA,2,0)</f>
        <v>Panama</v>
      </c>
      <c r="AV465" s="98" t="str">
        <f ca="1">VLOOKUP(AN465,'TACC Competition'!$Z:$AA,2,0)</f>
        <v>Norway</v>
      </c>
    </row>
    <row r="466" spans="19:48" x14ac:dyDescent="0.15">
      <c r="S466" s="43" t="str">
        <f t="shared" si="19"/>
        <v>ABCDEIJK</v>
      </c>
      <c r="T466" s="93">
        <v>464</v>
      </c>
      <c r="U466" s="96" t="s">
        <v>69</v>
      </c>
      <c r="V466" s="96" t="s">
        <v>70</v>
      </c>
      <c r="W466" s="96" t="s">
        <v>71</v>
      </c>
      <c r="X466" s="96" t="s">
        <v>64</v>
      </c>
      <c r="Y466" s="96" t="s">
        <v>72</v>
      </c>
      <c r="Z466" s="96"/>
      <c r="AA466" s="96"/>
      <c r="AB466" s="96"/>
      <c r="AC466" s="96" t="s">
        <v>134</v>
      </c>
      <c r="AD466" s="96" t="s">
        <v>135</v>
      </c>
      <c r="AE466" s="96" t="s">
        <v>136</v>
      </c>
      <c r="AF466" s="96"/>
      <c r="AG466" s="97" t="s">
        <v>78</v>
      </c>
      <c r="AH466" s="97" t="s">
        <v>137</v>
      </c>
      <c r="AI466" s="97" t="s">
        <v>76</v>
      </c>
      <c r="AJ466" s="97" t="s">
        <v>77</v>
      </c>
      <c r="AK466" s="97" t="s">
        <v>74</v>
      </c>
      <c r="AL466" s="97" t="s">
        <v>75</v>
      </c>
      <c r="AM466" s="97" t="s">
        <v>138</v>
      </c>
      <c r="AN466" s="97" t="s">
        <v>142</v>
      </c>
      <c r="AO466" s="98" t="str">
        <f ca="1">VLOOKUP(AG466,'TACC Competition'!$Z:$AA,2,0)</f>
        <v>Cote d'Ivoire</v>
      </c>
      <c r="AP466" s="98" t="str">
        <f ca="1">VLOOKUP(AH466,'TACC Competition'!$Z:$AA,2,0)</f>
        <v>Algeria</v>
      </c>
      <c r="AQ466" s="98" t="str">
        <f ca="1">VLOOKUP(AI466,'TACC Competition'!$Z:$AA,2,0)</f>
        <v>Qatar</v>
      </c>
      <c r="AR466" s="98" t="str">
        <f ca="1">VLOOKUP(AJ466,'TACC Competition'!$Z:$AA,2,0)</f>
        <v>Scotland</v>
      </c>
      <c r="AS466" s="98" t="str">
        <f ca="1">VLOOKUP(AK466,'TACC Competition'!$Z:$AA,2,0)</f>
        <v>Czechia</v>
      </c>
      <c r="AT466" s="98" t="str">
        <f ca="1">VLOOKUP(AL466,'TACC Competition'!$Z:$AA,2,0)</f>
        <v>Turkiye</v>
      </c>
      <c r="AU466" s="98" t="str">
        <f ca="1">VLOOKUP(AM466,'TACC Competition'!$Z:$AA,2,0)</f>
        <v>Norway</v>
      </c>
      <c r="AV466" s="98" t="str">
        <f ca="1">VLOOKUP(AN466,'TACC Competition'!$Z:$AA,2,0)</f>
        <v>Uzbekistan</v>
      </c>
    </row>
    <row r="467" spans="19:48" x14ac:dyDescent="0.15">
      <c r="S467" s="43" t="str">
        <f t="shared" si="19"/>
        <v>ABCDEHKL</v>
      </c>
      <c r="T467" s="93">
        <v>465</v>
      </c>
      <c r="U467" s="96" t="s">
        <v>69</v>
      </c>
      <c r="V467" s="96" t="s">
        <v>70</v>
      </c>
      <c r="W467" s="96" t="s">
        <v>71</v>
      </c>
      <c r="X467" s="96" t="s">
        <v>64</v>
      </c>
      <c r="Y467" s="96" t="s">
        <v>72</v>
      </c>
      <c r="Z467" s="96"/>
      <c r="AA467" s="96"/>
      <c r="AB467" s="96" t="s">
        <v>133</v>
      </c>
      <c r="AC467" s="96"/>
      <c r="AD467" s="96"/>
      <c r="AE467" s="96" t="s">
        <v>136</v>
      </c>
      <c r="AF467" s="96" t="s">
        <v>65</v>
      </c>
      <c r="AG467" s="97" t="s">
        <v>139</v>
      </c>
      <c r="AH467" s="97" t="s">
        <v>78</v>
      </c>
      <c r="AI467" s="97" t="s">
        <v>76</v>
      </c>
      <c r="AJ467" s="97" t="s">
        <v>77</v>
      </c>
      <c r="AK467" s="97" t="s">
        <v>74</v>
      </c>
      <c r="AL467" s="97" t="s">
        <v>75</v>
      </c>
      <c r="AM467" s="97" t="s">
        <v>141</v>
      </c>
      <c r="AN467" s="97" t="s">
        <v>142</v>
      </c>
      <c r="AO467" s="98" t="str">
        <f ca="1">VLOOKUP(AG467,'TACC Competition'!$Z:$AA,2,0)</f>
        <v>Saudi Arabia</v>
      </c>
      <c r="AP467" s="98" t="str">
        <f ca="1">VLOOKUP(AH467,'TACC Competition'!$Z:$AA,2,0)</f>
        <v>Cote d'Ivoire</v>
      </c>
      <c r="AQ467" s="98" t="str">
        <f ca="1">VLOOKUP(AI467,'TACC Competition'!$Z:$AA,2,0)</f>
        <v>Qatar</v>
      </c>
      <c r="AR467" s="98" t="str">
        <f ca="1">VLOOKUP(AJ467,'TACC Competition'!$Z:$AA,2,0)</f>
        <v>Scotland</v>
      </c>
      <c r="AS467" s="98" t="str">
        <f ca="1">VLOOKUP(AK467,'TACC Competition'!$Z:$AA,2,0)</f>
        <v>Czechia</v>
      </c>
      <c r="AT467" s="98" t="str">
        <f ca="1">VLOOKUP(AL467,'TACC Competition'!$Z:$AA,2,0)</f>
        <v>Turkiye</v>
      </c>
      <c r="AU467" s="98" t="str">
        <f ca="1">VLOOKUP(AM467,'TACC Competition'!$Z:$AA,2,0)</f>
        <v>Panama</v>
      </c>
      <c r="AV467" s="98" t="str">
        <f ca="1">VLOOKUP(AN467,'TACC Competition'!$Z:$AA,2,0)</f>
        <v>Uzbekistan</v>
      </c>
    </row>
    <row r="468" spans="19:48" x14ac:dyDescent="0.15">
      <c r="S468" s="43" t="str">
        <f t="shared" si="19"/>
        <v>ABCDEHJL</v>
      </c>
      <c r="T468" s="93">
        <v>466</v>
      </c>
      <c r="U468" s="96" t="s">
        <v>69</v>
      </c>
      <c r="V468" s="96" t="s">
        <v>70</v>
      </c>
      <c r="W468" s="96" t="s">
        <v>71</v>
      </c>
      <c r="X468" s="96" t="s">
        <v>64</v>
      </c>
      <c r="Y468" s="96" t="s">
        <v>72</v>
      </c>
      <c r="Z468" s="96"/>
      <c r="AA468" s="96"/>
      <c r="AB468" s="96" t="s">
        <v>133</v>
      </c>
      <c r="AC468" s="96"/>
      <c r="AD468" s="96" t="s">
        <v>135</v>
      </c>
      <c r="AE468" s="96"/>
      <c r="AF468" s="96" t="s">
        <v>65</v>
      </c>
      <c r="AG468" s="97" t="s">
        <v>139</v>
      </c>
      <c r="AH468" s="97" t="s">
        <v>137</v>
      </c>
      <c r="AI468" s="97" t="s">
        <v>76</v>
      </c>
      <c r="AJ468" s="97" t="s">
        <v>77</v>
      </c>
      <c r="AK468" s="97" t="s">
        <v>74</v>
      </c>
      <c r="AL468" s="97" t="s">
        <v>75</v>
      </c>
      <c r="AM468" s="97" t="s">
        <v>141</v>
      </c>
      <c r="AN468" s="97" t="s">
        <v>78</v>
      </c>
      <c r="AO468" s="98" t="str">
        <f ca="1">VLOOKUP(AG468,'TACC Competition'!$Z:$AA,2,0)</f>
        <v>Saudi Arabia</v>
      </c>
      <c r="AP468" s="98" t="str">
        <f ca="1">VLOOKUP(AH468,'TACC Competition'!$Z:$AA,2,0)</f>
        <v>Algeria</v>
      </c>
      <c r="AQ468" s="98" t="str">
        <f ca="1">VLOOKUP(AI468,'TACC Competition'!$Z:$AA,2,0)</f>
        <v>Qatar</v>
      </c>
      <c r="AR468" s="98" t="str">
        <f ca="1">VLOOKUP(AJ468,'TACC Competition'!$Z:$AA,2,0)</f>
        <v>Scotland</v>
      </c>
      <c r="AS468" s="98" t="str">
        <f ca="1">VLOOKUP(AK468,'TACC Competition'!$Z:$AA,2,0)</f>
        <v>Czechia</v>
      </c>
      <c r="AT468" s="98" t="str">
        <f ca="1">VLOOKUP(AL468,'TACC Competition'!$Z:$AA,2,0)</f>
        <v>Turkiye</v>
      </c>
      <c r="AU468" s="98" t="str">
        <f ca="1">VLOOKUP(AM468,'TACC Competition'!$Z:$AA,2,0)</f>
        <v>Panama</v>
      </c>
      <c r="AV468" s="98" t="str">
        <f ca="1">VLOOKUP(AN468,'TACC Competition'!$Z:$AA,2,0)</f>
        <v>Cote d'Ivoire</v>
      </c>
    </row>
    <row r="469" spans="19:48" x14ac:dyDescent="0.15">
      <c r="S469" s="43" t="str">
        <f t="shared" si="19"/>
        <v>ABCDEHJK</v>
      </c>
      <c r="T469" s="93">
        <v>467</v>
      </c>
      <c r="U469" s="96" t="s">
        <v>69</v>
      </c>
      <c r="V469" s="96" t="s">
        <v>70</v>
      </c>
      <c r="W469" s="96" t="s">
        <v>71</v>
      </c>
      <c r="X469" s="96" t="s">
        <v>64</v>
      </c>
      <c r="Y469" s="96" t="s">
        <v>72</v>
      </c>
      <c r="Z469" s="96"/>
      <c r="AA469" s="96"/>
      <c r="AB469" s="96" t="s">
        <v>133</v>
      </c>
      <c r="AC469" s="96"/>
      <c r="AD469" s="96" t="s">
        <v>135</v>
      </c>
      <c r="AE469" s="96" t="s">
        <v>136</v>
      </c>
      <c r="AF469" s="96"/>
      <c r="AG469" s="97" t="s">
        <v>139</v>
      </c>
      <c r="AH469" s="97" t="s">
        <v>137</v>
      </c>
      <c r="AI469" s="97" t="s">
        <v>76</v>
      </c>
      <c r="AJ469" s="97" t="s">
        <v>77</v>
      </c>
      <c r="AK469" s="97" t="s">
        <v>74</v>
      </c>
      <c r="AL469" s="97" t="s">
        <v>75</v>
      </c>
      <c r="AM469" s="97" t="s">
        <v>78</v>
      </c>
      <c r="AN469" s="97" t="s">
        <v>142</v>
      </c>
      <c r="AO469" s="98" t="str">
        <f ca="1">VLOOKUP(AG469,'TACC Competition'!$Z:$AA,2,0)</f>
        <v>Saudi Arabia</v>
      </c>
      <c r="AP469" s="98" t="str">
        <f ca="1">VLOOKUP(AH469,'TACC Competition'!$Z:$AA,2,0)</f>
        <v>Algeria</v>
      </c>
      <c r="AQ469" s="98" t="str">
        <f ca="1">VLOOKUP(AI469,'TACC Competition'!$Z:$AA,2,0)</f>
        <v>Qatar</v>
      </c>
      <c r="AR469" s="98" t="str">
        <f ca="1">VLOOKUP(AJ469,'TACC Competition'!$Z:$AA,2,0)</f>
        <v>Scotland</v>
      </c>
      <c r="AS469" s="98" t="str">
        <f ca="1">VLOOKUP(AK469,'TACC Competition'!$Z:$AA,2,0)</f>
        <v>Czechia</v>
      </c>
      <c r="AT469" s="98" t="str">
        <f ca="1">VLOOKUP(AL469,'TACC Competition'!$Z:$AA,2,0)</f>
        <v>Turkiye</v>
      </c>
      <c r="AU469" s="98" t="str">
        <f ca="1">VLOOKUP(AM469,'TACC Competition'!$Z:$AA,2,0)</f>
        <v>Cote d'Ivoire</v>
      </c>
      <c r="AV469" s="98" t="str">
        <f ca="1">VLOOKUP(AN469,'TACC Competition'!$Z:$AA,2,0)</f>
        <v>Uzbekistan</v>
      </c>
    </row>
    <row r="470" spans="19:48" x14ac:dyDescent="0.15">
      <c r="S470" s="43" t="str">
        <f t="shared" si="19"/>
        <v>ABCDEHIL</v>
      </c>
      <c r="T470" s="93">
        <v>468</v>
      </c>
      <c r="U470" s="96" t="s">
        <v>69</v>
      </c>
      <c r="V470" s="96" t="s">
        <v>70</v>
      </c>
      <c r="W470" s="96" t="s">
        <v>71</v>
      </c>
      <c r="X470" s="96" t="s">
        <v>64</v>
      </c>
      <c r="Y470" s="96" t="s">
        <v>72</v>
      </c>
      <c r="Z470" s="96"/>
      <c r="AA470" s="96"/>
      <c r="AB470" s="96" t="s">
        <v>133</v>
      </c>
      <c r="AC470" s="96" t="s">
        <v>134</v>
      </c>
      <c r="AD470" s="96"/>
      <c r="AE470" s="96"/>
      <c r="AF470" s="96" t="s">
        <v>65</v>
      </c>
      <c r="AG470" s="97" t="s">
        <v>139</v>
      </c>
      <c r="AH470" s="97" t="s">
        <v>78</v>
      </c>
      <c r="AI470" s="97" t="s">
        <v>76</v>
      </c>
      <c r="AJ470" s="97" t="s">
        <v>77</v>
      </c>
      <c r="AK470" s="97" t="s">
        <v>74</v>
      </c>
      <c r="AL470" s="97" t="s">
        <v>75</v>
      </c>
      <c r="AM470" s="97" t="s">
        <v>141</v>
      </c>
      <c r="AN470" s="97" t="s">
        <v>138</v>
      </c>
      <c r="AO470" s="98" t="str">
        <f ca="1">VLOOKUP(AG470,'TACC Competition'!$Z:$AA,2,0)</f>
        <v>Saudi Arabia</v>
      </c>
      <c r="AP470" s="98" t="str">
        <f ca="1">VLOOKUP(AH470,'TACC Competition'!$Z:$AA,2,0)</f>
        <v>Cote d'Ivoire</v>
      </c>
      <c r="AQ470" s="98" t="str">
        <f ca="1">VLOOKUP(AI470,'TACC Competition'!$Z:$AA,2,0)</f>
        <v>Qatar</v>
      </c>
      <c r="AR470" s="98" t="str">
        <f ca="1">VLOOKUP(AJ470,'TACC Competition'!$Z:$AA,2,0)</f>
        <v>Scotland</v>
      </c>
      <c r="AS470" s="98" t="str">
        <f ca="1">VLOOKUP(AK470,'TACC Competition'!$Z:$AA,2,0)</f>
        <v>Czechia</v>
      </c>
      <c r="AT470" s="98" t="str">
        <f ca="1">VLOOKUP(AL470,'TACC Competition'!$Z:$AA,2,0)</f>
        <v>Turkiye</v>
      </c>
      <c r="AU470" s="98" t="str">
        <f ca="1">VLOOKUP(AM470,'TACC Competition'!$Z:$AA,2,0)</f>
        <v>Panama</v>
      </c>
      <c r="AV470" s="98" t="str">
        <f ca="1">VLOOKUP(AN470,'TACC Competition'!$Z:$AA,2,0)</f>
        <v>Norway</v>
      </c>
    </row>
    <row r="471" spans="19:48" x14ac:dyDescent="0.15">
      <c r="S471" s="43" t="str">
        <f t="shared" si="19"/>
        <v>ABCDEHIK</v>
      </c>
      <c r="T471" s="93">
        <v>469</v>
      </c>
      <c r="U471" s="96" t="s">
        <v>69</v>
      </c>
      <c r="V471" s="96" t="s">
        <v>70</v>
      </c>
      <c r="W471" s="96" t="s">
        <v>71</v>
      </c>
      <c r="X471" s="96" t="s">
        <v>64</v>
      </c>
      <c r="Y471" s="96" t="s">
        <v>72</v>
      </c>
      <c r="Z471" s="96"/>
      <c r="AA471" s="96"/>
      <c r="AB471" s="96" t="s">
        <v>133</v>
      </c>
      <c r="AC471" s="96" t="s">
        <v>134</v>
      </c>
      <c r="AD471" s="96"/>
      <c r="AE471" s="96" t="s">
        <v>136</v>
      </c>
      <c r="AF471" s="96"/>
      <c r="AG471" s="97" t="s">
        <v>139</v>
      </c>
      <c r="AH471" s="97" t="s">
        <v>78</v>
      </c>
      <c r="AI471" s="97" t="s">
        <v>76</v>
      </c>
      <c r="AJ471" s="97" t="s">
        <v>77</v>
      </c>
      <c r="AK471" s="97" t="s">
        <v>74</v>
      </c>
      <c r="AL471" s="97" t="s">
        <v>75</v>
      </c>
      <c r="AM471" s="97" t="s">
        <v>138</v>
      </c>
      <c r="AN471" s="97" t="s">
        <v>142</v>
      </c>
      <c r="AO471" s="98" t="str">
        <f ca="1">VLOOKUP(AG471,'TACC Competition'!$Z:$AA,2,0)</f>
        <v>Saudi Arabia</v>
      </c>
      <c r="AP471" s="98" t="str">
        <f ca="1">VLOOKUP(AH471,'TACC Competition'!$Z:$AA,2,0)</f>
        <v>Cote d'Ivoire</v>
      </c>
      <c r="AQ471" s="98" t="str">
        <f ca="1">VLOOKUP(AI471,'TACC Competition'!$Z:$AA,2,0)</f>
        <v>Qatar</v>
      </c>
      <c r="AR471" s="98" t="str">
        <f ca="1">VLOOKUP(AJ471,'TACC Competition'!$Z:$AA,2,0)</f>
        <v>Scotland</v>
      </c>
      <c r="AS471" s="98" t="str">
        <f ca="1">VLOOKUP(AK471,'TACC Competition'!$Z:$AA,2,0)</f>
        <v>Czechia</v>
      </c>
      <c r="AT471" s="98" t="str">
        <f ca="1">VLOOKUP(AL471,'TACC Competition'!$Z:$AA,2,0)</f>
        <v>Turkiye</v>
      </c>
      <c r="AU471" s="98" t="str">
        <f ca="1">VLOOKUP(AM471,'TACC Competition'!$Z:$AA,2,0)</f>
        <v>Norway</v>
      </c>
      <c r="AV471" s="98" t="str">
        <f ca="1">VLOOKUP(AN471,'TACC Competition'!$Z:$AA,2,0)</f>
        <v>Uzbekistan</v>
      </c>
    </row>
    <row r="472" spans="19:48" x14ac:dyDescent="0.15">
      <c r="S472" s="43" t="str">
        <f t="shared" si="19"/>
        <v>ABCDEHIJ</v>
      </c>
      <c r="T472" s="93">
        <v>470</v>
      </c>
      <c r="U472" s="96" t="s">
        <v>69</v>
      </c>
      <c r="V472" s="96" t="s">
        <v>70</v>
      </c>
      <c r="W472" s="96" t="s">
        <v>71</v>
      </c>
      <c r="X472" s="96" t="s">
        <v>64</v>
      </c>
      <c r="Y472" s="96" t="s">
        <v>72</v>
      </c>
      <c r="Z472" s="96"/>
      <c r="AA472" s="96"/>
      <c r="AB472" s="96" t="s">
        <v>133</v>
      </c>
      <c r="AC472" s="96" t="s">
        <v>134</v>
      </c>
      <c r="AD472" s="96" t="s">
        <v>135</v>
      </c>
      <c r="AE472" s="96"/>
      <c r="AF472" s="96"/>
      <c r="AG472" s="97" t="s">
        <v>139</v>
      </c>
      <c r="AH472" s="97" t="s">
        <v>137</v>
      </c>
      <c r="AI472" s="97" t="s">
        <v>76</v>
      </c>
      <c r="AJ472" s="97" t="s">
        <v>77</v>
      </c>
      <c r="AK472" s="97" t="s">
        <v>74</v>
      </c>
      <c r="AL472" s="97" t="s">
        <v>75</v>
      </c>
      <c r="AM472" s="97" t="s">
        <v>78</v>
      </c>
      <c r="AN472" s="97" t="s">
        <v>138</v>
      </c>
      <c r="AO472" s="98" t="str">
        <f ca="1">VLOOKUP(AG472,'TACC Competition'!$Z:$AA,2,0)</f>
        <v>Saudi Arabia</v>
      </c>
      <c r="AP472" s="98" t="str">
        <f ca="1">VLOOKUP(AH472,'TACC Competition'!$Z:$AA,2,0)</f>
        <v>Algeria</v>
      </c>
      <c r="AQ472" s="98" t="str">
        <f ca="1">VLOOKUP(AI472,'TACC Competition'!$Z:$AA,2,0)</f>
        <v>Qatar</v>
      </c>
      <c r="AR472" s="98" t="str">
        <f ca="1">VLOOKUP(AJ472,'TACC Competition'!$Z:$AA,2,0)</f>
        <v>Scotland</v>
      </c>
      <c r="AS472" s="98" t="str">
        <f ca="1">VLOOKUP(AK472,'TACC Competition'!$Z:$AA,2,0)</f>
        <v>Czechia</v>
      </c>
      <c r="AT472" s="98" t="str">
        <f ca="1">VLOOKUP(AL472,'TACC Competition'!$Z:$AA,2,0)</f>
        <v>Turkiye</v>
      </c>
      <c r="AU472" s="98" t="str">
        <f ca="1">VLOOKUP(AM472,'TACC Competition'!$Z:$AA,2,0)</f>
        <v>Cote d'Ivoire</v>
      </c>
      <c r="AV472" s="98" t="str">
        <f ca="1">VLOOKUP(AN472,'TACC Competition'!$Z:$AA,2,0)</f>
        <v>Norway</v>
      </c>
    </row>
    <row r="473" spans="19:48" x14ac:dyDescent="0.15">
      <c r="S473" s="43" t="str">
        <f t="shared" si="19"/>
        <v>ABCDEGKL</v>
      </c>
      <c r="T473" s="93">
        <v>471</v>
      </c>
      <c r="U473" s="96" t="s">
        <v>69</v>
      </c>
      <c r="V473" s="96" t="s">
        <v>70</v>
      </c>
      <c r="W473" s="96" t="s">
        <v>71</v>
      </c>
      <c r="X473" s="96" t="s">
        <v>64</v>
      </c>
      <c r="Y473" s="96" t="s">
        <v>72</v>
      </c>
      <c r="Z473" s="96"/>
      <c r="AA473" s="96" t="s">
        <v>106</v>
      </c>
      <c r="AB473" s="96"/>
      <c r="AC473" s="96"/>
      <c r="AD473" s="96"/>
      <c r="AE473" s="96" t="s">
        <v>136</v>
      </c>
      <c r="AF473" s="96" t="s">
        <v>65</v>
      </c>
      <c r="AG473" s="97" t="s">
        <v>78</v>
      </c>
      <c r="AH473" s="97" t="s">
        <v>140</v>
      </c>
      <c r="AI473" s="97" t="s">
        <v>76</v>
      </c>
      <c r="AJ473" s="97" t="s">
        <v>77</v>
      </c>
      <c r="AK473" s="97" t="s">
        <v>74</v>
      </c>
      <c r="AL473" s="97" t="s">
        <v>75</v>
      </c>
      <c r="AM473" s="97" t="s">
        <v>141</v>
      </c>
      <c r="AN473" s="97" t="s">
        <v>142</v>
      </c>
      <c r="AO473" s="98" t="str">
        <f ca="1">VLOOKUP(AG473,'TACC Competition'!$Z:$AA,2,0)</f>
        <v>Cote d'Ivoire</v>
      </c>
      <c r="AP473" s="98" t="str">
        <f ca="1">VLOOKUP(AH473,'TACC Competition'!$Z:$AA,2,0)</f>
        <v>Egypt</v>
      </c>
      <c r="AQ473" s="98" t="str">
        <f ca="1">VLOOKUP(AI473,'TACC Competition'!$Z:$AA,2,0)</f>
        <v>Qatar</v>
      </c>
      <c r="AR473" s="98" t="str">
        <f ca="1">VLOOKUP(AJ473,'TACC Competition'!$Z:$AA,2,0)</f>
        <v>Scotland</v>
      </c>
      <c r="AS473" s="98" t="str">
        <f ca="1">VLOOKUP(AK473,'TACC Competition'!$Z:$AA,2,0)</f>
        <v>Czechia</v>
      </c>
      <c r="AT473" s="98" t="str">
        <f ca="1">VLOOKUP(AL473,'TACC Competition'!$Z:$AA,2,0)</f>
        <v>Turkiye</v>
      </c>
      <c r="AU473" s="98" t="str">
        <f ca="1">VLOOKUP(AM473,'TACC Competition'!$Z:$AA,2,0)</f>
        <v>Panama</v>
      </c>
      <c r="AV473" s="98" t="str">
        <f ca="1">VLOOKUP(AN473,'TACC Competition'!$Z:$AA,2,0)</f>
        <v>Uzbekistan</v>
      </c>
    </row>
    <row r="474" spans="19:48" x14ac:dyDescent="0.15">
      <c r="S474" s="43" t="str">
        <f t="shared" si="19"/>
        <v>ABCDEGJL</v>
      </c>
      <c r="T474" s="93">
        <v>472</v>
      </c>
      <c r="U474" s="96" t="s">
        <v>69</v>
      </c>
      <c r="V474" s="96" t="s">
        <v>70</v>
      </c>
      <c r="W474" s="96" t="s">
        <v>71</v>
      </c>
      <c r="X474" s="96" t="s">
        <v>64</v>
      </c>
      <c r="Y474" s="96" t="s">
        <v>72</v>
      </c>
      <c r="Z474" s="96"/>
      <c r="AA474" s="96" t="s">
        <v>106</v>
      </c>
      <c r="AB474" s="96"/>
      <c r="AC474" s="96"/>
      <c r="AD474" s="96" t="s">
        <v>135</v>
      </c>
      <c r="AE474" s="96"/>
      <c r="AF474" s="96" t="s">
        <v>65</v>
      </c>
      <c r="AG474" s="97" t="s">
        <v>78</v>
      </c>
      <c r="AH474" s="97" t="s">
        <v>140</v>
      </c>
      <c r="AI474" s="97" t="s">
        <v>76</v>
      </c>
      <c r="AJ474" s="97" t="s">
        <v>77</v>
      </c>
      <c r="AK474" s="97" t="s">
        <v>74</v>
      </c>
      <c r="AL474" s="97" t="s">
        <v>75</v>
      </c>
      <c r="AM474" s="97" t="s">
        <v>141</v>
      </c>
      <c r="AN474" s="97" t="s">
        <v>137</v>
      </c>
      <c r="AO474" s="98" t="str">
        <f ca="1">VLOOKUP(AG474,'TACC Competition'!$Z:$AA,2,0)</f>
        <v>Cote d'Ivoire</v>
      </c>
      <c r="AP474" s="98" t="str">
        <f ca="1">VLOOKUP(AH474,'TACC Competition'!$Z:$AA,2,0)</f>
        <v>Egypt</v>
      </c>
      <c r="AQ474" s="98" t="str">
        <f ca="1">VLOOKUP(AI474,'TACC Competition'!$Z:$AA,2,0)</f>
        <v>Qatar</v>
      </c>
      <c r="AR474" s="98" t="str">
        <f ca="1">VLOOKUP(AJ474,'TACC Competition'!$Z:$AA,2,0)</f>
        <v>Scotland</v>
      </c>
      <c r="AS474" s="98" t="str">
        <f ca="1">VLOOKUP(AK474,'TACC Competition'!$Z:$AA,2,0)</f>
        <v>Czechia</v>
      </c>
      <c r="AT474" s="98" t="str">
        <f ca="1">VLOOKUP(AL474,'TACC Competition'!$Z:$AA,2,0)</f>
        <v>Turkiye</v>
      </c>
      <c r="AU474" s="98" t="str">
        <f ca="1">VLOOKUP(AM474,'TACC Competition'!$Z:$AA,2,0)</f>
        <v>Panama</v>
      </c>
      <c r="AV474" s="98" t="str">
        <f ca="1">VLOOKUP(AN474,'TACC Competition'!$Z:$AA,2,0)</f>
        <v>Algeria</v>
      </c>
    </row>
    <row r="475" spans="19:48" x14ac:dyDescent="0.15">
      <c r="S475" s="43" t="str">
        <f t="shared" si="19"/>
        <v>ABCDEGJK</v>
      </c>
      <c r="T475" s="93">
        <v>473</v>
      </c>
      <c r="U475" s="96" t="s">
        <v>69</v>
      </c>
      <c r="V475" s="96" t="s">
        <v>70</v>
      </c>
      <c r="W475" s="96" t="s">
        <v>71</v>
      </c>
      <c r="X475" s="96" t="s">
        <v>64</v>
      </c>
      <c r="Y475" s="96" t="s">
        <v>72</v>
      </c>
      <c r="Z475" s="96"/>
      <c r="AA475" s="96" t="s">
        <v>106</v>
      </c>
      <c r="AB475" s="96"/>
      <c r="AC475" s="96"/>
      <c r="AD475" s="96" t="s">
        <v>135</v>
      </c>
      <c r="AE475" s="96" t="s">
        <v>136</v>
      </c>
      <c r="AF475" s="96"/>
      <c r="AG475" s="97" t="s">
        <v>78</v>
      </c>
      <c r="AH475" s="97" t="s">
        <v>140</v>
      </c>
      <c r="AI475" s="97" t="s">
        <v>76</v>
      </c>
      <c r="AJ475" s="97" t="s">
        <v>77</v>
      </c>
      <c r="AK475" s="97" t="s">
        <v>74</v>
      </c>
      <c r="AL475" s="97" t="s">
        <v>75</v>
      </c>
      <c r="AM475" s="97" t="s">
        <v>137</v>
      </c>
      <c r="AN475" s="97" t="s">
        <v>142</v>
      </c>
      <c r="AO475" s="98" t="str">
        <f ca="1">VLOOKUP(AG475,'TACC Competition'!$Z:$AA,2,0)</f>
        <v>Cote d'Ivoire</v>
      </c>
      <c r="AP475" s="98" t="str">
        <f ca="1">VLOOKUP(AH475,'TACC Competition'!$Z:$AA,2,0)</f>
        <v>Egypt</v>
      </c>
      <c r="AQ475" s="98" t="str">
        <f ca="1">VLOOKUP(AI475,'TACC Competition'!$Z:$AA,2,0)</f>
        <v>Qatar</v>
      </c>
      <c r="AR475" s="98" t="str">
        <f ca="1">VLOOKUP(AJ475,'TACC Competition'!$Z:$AA,2,0)</f>
        <v>Scotland</v>
      </c>
      <c r="AS475" s="98" t="str">
        <f ca="1">VLOOKUP(AK475,'TACC Competition'!$Z:$AA,2,0)</f>
        <v>Czechia</v>
      </c>
      <c r="AT475" s="98" t="str">
        <f ca="1">VLOOKUP(AL475,'TACC Competition'!$Z:$AA,2,0)</f>
        <v>Turkiye</v>
      </c>
      <c r="AU475" s="98" t="str">
        <f ca="1">VLOOKUP(AM475,'TACC Competition'!$Z:$AA,2,0)</f>
        <v>Algeria</v>
      </c>
      <c r="AV475" s="98" t="str">
        <f ca="1">VLOOKUP(AN475,'TACC Competition'!$Z:$AA,2,0)</f>
        <v>Uzbekistan</v>
      </c>
    </row>
    <row r="476" spans="19:48" x14ac:dyDescent="0.15">
      <c r="S476" s="43" t="str">
        <f t="shared" si="19"/>
        <v>ABCDEGIL</v>
      </c>
      <c r="T476" s="93">
        <v>474</v>
      </c>
      <c r="U476" s="96" t="s">
        <v>69</v>
      </c>
      <c r="V476" s="96" t="s">
        <v>70</v>
      </c>
      <c r="W476" s="96" t="s">
        <v>71</v>
      </c>
      <c r="X476" s="96" t="s">
        <v>64</v>
      </c>
      <c r="Y476" s="96" t="s">
        <v>72</v>
      </c>
      <c r="Z476" s="96"/>
      <c r="AA476" s="96" t="s">
        <v>106</v>
      </c>
      <c r="AB476" s="96"/>
      <c r="AC476" s="96" t="s">
        <v>134</v>
      </c>
      <c r="AD476" s="96"/>
      <c r="AE476" s="96"/>
      <c r="AF476" s="96" t="s">
        <v>65</v>
      </c>
      <c r="AG476" s="97" t="s">
        <v>78</v>
      </c>
      <c r="AH476" s="97" t="s">
        <v>140</v>
      </c>
      <c r="AI476" s="97" t="s">
        <v>76</v>
      </c>
      <c r="AJ476" s="97" t="s">
        <v>77</v>
      </c>
      <c r="AK476" s="97" t="s">
        <v>74</v>
      </c>
      <c r="AL476" s="97" t="s">
        <v>75</v>
      </c>
      <c r="AM476" s="97" t="s">
        <v>141</v>
      </c>
      <c r="AN476" s="97" t="s">
        <v>138</v>
      </c>
      <c r="AO476" s="98" t="str">
        <f ca="1">VLOOKUP(AG476,'TACC Competition'!$Z:$AA,2,0)</f>
        <v>Cote d'Ivoire</v>
      </c>
      <c r="AP476" s="98" t="str">
        <f ca="1">VLOOKUP(AH476,'TACC Competition'!$Z:$AA,2,0)</f>
        <v>Egypt</v>
      </c>
      <c r="AQ476" s="98" t="str">
        <f ca="1">VLOOKUP(AI476,'TACC Competition'!$Z:$AA,2,0)</f>
        <v>Qatar</v>
      </c>
      <c r="AR476" s="98" t="str">
        <f ca="1">VLOOKUP(AJ476,'TACC Competition'!$Z:$AA,2,0)</f>
        <v>Scotland</v>
      </c>
      <c r="AS476" s="98" t="str">
        <f ca="1">VLOOKUP(AK476,'TACC Competition'!$Z:$AA,2,0)</f>
        <v>Czechia</v>
      </c>
      <c r="AT476" s="98" t="str">
        <f ca="1">VLOOKUP(AL476,'TACC Competition'!$Z:$AA,2,0)</f>
        <v>Turkiye</v>
      </c>
      <c r="AU476" s="98" t="str">
        <f ca="1">VLOOKUP(AM476,'TACC Competition'!$Z:$AA,2,0)</f>
        <v>Panama</v>
      </c>
      <c r="AV476" s="98" t="str">
        <f ca="1">VLOOKUP(AN476,'TACC Competition'!$Z:$AA,2,0)</f>
        <v>Norway</v>
      </c>
    </row>
    <row r="477" spans="19:48" x14ac:dyDescent="0.15">
      <c r="S477" s="43" t="str">
        <f t="shared" si="19"/>
        <v>ABCDEGIK</v>
      </c>
      <c r="T477" s="93">
        <v>475</v>
      </c>
      <c r="U477" s="96" t="s">
        <v>69</v>
      </c>
      <c r="V477" s="96" t="s">
        <v>70</v>
      </c>
      <c r="W477" s="96" t="s">
        <v>71</v>
      </c>
      <c r="X477" s="96" t="s">
        <v>64</v>
      </c>
      <c r="Y477" s="96" t="s">
        <v>72</v>
      </c>
      <c r="Z477" s="96"/>
      <c r="AA477" s="96" t="s">
        <v>106</v>
      </c>
      <c r="AB477" s="96"/>
      <c r="AC477" s="96" t="s">
        <v>134</v>
      </c>
      <c r="AD477" s="96"/>
      <c r="AE477" s="96" t="s">
        <v>136</v>
      </c>
      <c r="AF477" s="96"/>
      <c r="AG477" s="97" t="s">
        <v>78</v>
      </c>
      <c r="AH477" s="97" t="s">
        <v>140</v>
      </c>
      <c r="AI477" s="97" t="s">
        <v>76</v>
      </c>
      <c r="AJ477" s="97" t="s">
        <v>77</v>
      </c>
      <c r="AK477" s="97" t="s">
        <v>74</v>
      </c>
      <c r="AL477" s="97" t="s">
        <v>75</v>
      </c>
      <c r="AM477" s="97" t="s">
        <v>138</v>
      </c>
      <c r="AN477" s="97" t="s">
        <v>142</v>
      </c>
      <c r="AO477" s="98" t="str">
        <f ca="1">VLOOKUP(AG477,'TACC Competition'!$Z:$AA,2,0)</f>
        <v>Cote d'Ivoire</v>
      </c>
      <c r="AP477" s="98" t="str">
        <f ca="1">VLOOKUP(AH477,'TACC Competition'!$Z:$AA,2,0)</f>
        <v>Egypt</v>
      </c>
      <c r="AQ477" s="98" t="str">
        <f ca="1">VLOOKUP(AI477,'TACC Competition'!$Z:$AA,2,0)</f>
        <v>Qatar</v>
      </c>
      <c r="AR477" s="98" t="str">
        <f ca="1">VLOOKUP(AJ477,'TACC Competition'!$Z:$AA,2,0)</f>
        <v>Scotland</v>
      </c>
      <c r="AS477" s="98" t="str">
        <f ca="1">VLOOKUP(AK477,'TACC Competition'!$Z:$AA,2,0)</f>
        <v>Czechia</v>
      </c>
      <c r="AT477" s="98" t="str">
        <f ca="1">VLOOKUP(AL477,'TACC Competition'!$Z:$AA,2,0)</f>
        <v>Turkiye</v>
      </c>
      <c r="AU477" s="98" t="str">
        <f ca="1">VLOOKUP(AM477,'TACC Competition'!$Z:$AA,2,0)</f>
        <v>Norway</v>
      </c>
      <c r="AV477" s="98" t="str">
        <f ca="1">VLOOKUP(AN477,'TACC Competition'!$Z:$AA,2,0)</f>
        <v>Uzbekistan</v>
      </c>
    </row>
    <row r="478" spans="19:48" x14ac:dyDescent="0.15">
      <c r="S478" s="43" t="str">
        <f t="shared" si="19"/>
        <v>ABCDEGIJ</v>
      </c>
      <c r="T478" s="93">
        <v>476</v>
      </c>
      <c r="U478" s="96" t="s">
        <v>69</v>
      </c>
      <c r="V478" s="96" t="s">
        <v>70</v>
      </c>
      <c r="W478" s="96" t="s">
        <v>71</v>
      </c>
      <c r="X478" s="96" t="s">
        <v>64</v>
      </c>
      <c r="Y478" s="96" t="s">
        <v>72</v>
      </c>
      <c r="Z478" s="96"/>
      <c r="AA478" s="96" t="s">
        <v>106</v>
      </c>
      <c r="AB478" s="96"/>
      <c r="AC478" s="96" t="s">
        <v>134</v>
      </c>
      <c r="AD478" s="96" t="s">
        <v>135</v>
      </c>
      <c r="AE478" s="96"/>
      <c r="AF478" s="96"/>
      <c r="AG478" s="97" t="s">
        <v>78</v>
      </c>
      <c r="AH478" s="97" t="s">
        <v>140</v>
      </c>
      <c r="AI478" s="97" t="s">
        <v>76</v>
      </c>
      <c r="AJ478" s="97" t="s">
        <v>77</v>
      </c>
      <c r="AK478" s="97" t="s">
        <v>74</v>
      </c>
      <c r="AL478" s="97" t="s">
        <v>75</v>
      </c>
      <c r="AM478" s="97" t="s">
        <v>138</v>
      </c>
      <c r="AN478" s="97" t="s">
        <v>137</v>
      </c>
      <c r="AO478" s="98" t="str">
        <f ca="1">VLOOKUP(AG478,'TACC Competition'!$Z:$AA,2,0)</f>
        <v>Cote d'Ivoire</v>
      </c>
      <c r="AP478" s="98" t="str">
        <f ca="1">VLOOKUP(AH478,'TACC Competition'!$Z:$AA,2,0)</f>
        <v>Egypt</v>
      </c>
      <c r="AQ478" s="98" t="str">
        <f ca="1">VLOOKUP(AI478,'TACC Competition'!$Z:$AA,2,0)</f>
        <v>Qatar</v>
      </c>
      <c r="AR478" s="98" t="str">
        <f ca="1">VLOOKUP(AJ478,'TACC Competition'!$Z:$AA,2,0)</f>
        <v>Scotland</v>
      </c>
      <c r="AS478" s="98" t="str">
        <f ca="1">VLOOKUP(AK478,'TACC Competition'!$Z:$AA,2,0)</f>
        <v>Czechia</v>
      </c>
      <c r="AT478" s="98" t="str">
        <f ca="1">VLOOKUP(AL478,'TACC Competition'!$Z:$AA,2,0)</f>
        <v>Turkiye</v>
      </c>
      <c r="AU478" s="98" t="str">
        <f ca="1">VLOOKUP(AM478,'TACC Competition'!$Z:$AA,2,0)</f>
        <v>Norway</v>
      </c>
      <c r="AV478" s="98" t="str">
        <f ca="1">VLOOKUP(AN478,'TACC Competition'!$Z:$AA,2,0)</f>
        <v>Algeria</v>
      </c>
    </row>
    <row r="479" spans="19:48" x14ac:dyDescent="0.15">
      <c r="S479" s="43" t="str">
        <f t="shared" si="19"/>
        <v>ABCDEGHL</v>
      </c>
      <c r="T479" s="93">
        <v>477</v>
      </c>
      <c r="U479" s="96" t="s">
        <v>69</v>
      </c>
      <c r="V479" s="96" t="s">
        <v>70</v>
      </c>
      <c r="W479" s="96" t="s">
        <v>71</v>
      </c>
      <c r="X479" s="96" t="s">
        <v>64</v>
      </c>
      <c r="Y479" s="96" t="s">
        <v>72</v>
      </c>
      <c r="Z479" s="96"/>
      <c r="AA479" s="96" t="s">
        <v>106</v>
      </c>
      <c r="AB479" s="96" t="s">
        <v>133</v>
      </c>
      <c r="AC479" s="96"/>
      <c r="AD479" s="96"/>
      <c r="AE479" s="96"/>
      <c r="AF479" s="96" t="s">
        <v>65</v>
      </c>
      <c r="AG479" s="97" t="s">
        <v>139</v>
      </c>
      <c r="AH479" s="97" t="s">
        <v>140</v>
      </c>
      <c r="AI479" s="97" t="s">
        <v>76</v>
      </c>
      <c r="AJ479" s="97" t="s">
        <v>77</v>
      </c>
      <c r="AK479" s="97" t="s">
        <v>74</v>
      </c>
      <c r="AL479" s="97" t="s">
        <v>75</v>
      </c>
      <c r="AM479" s="97" t="s">
        <v>141</v>
      </c>
      <c r="AN479" s="97" t="s">
        <v>78</v>
      </c>
      <c r="AO479" s="98" t="str">
        <f ca="1">VLOOKUP(AG479,'TACC Competition'!$Z:$AA,2,0)</f>
        <v>Saudi Arabia</v>
      </c>
      <c r="AP479" s="98" t="str">
        <f ca="1">VLOOKUP(AH479,'TACC Competition'!$Z:$AA,2,0)</f>
        <v>Egypt</v>
      </c>
      <c r="AQ479" s="98" t="str">
        <f ca="1">VLOOKUP(AI479,'TACC Competition'!$Z:$AA,2,0)</f>
        <v>Qatar</v>
      </c>
      <c r="AR479" s="98" t="str">
        <f ca="1">VLOOKUP(AJ479,'TACC Competition'!$Z:$AA,2,0)</f>
        <v>Scotland</v>
      </c>
      <c r="AS479" s="98" t="str">
        <f ca="1">VLOOKUP(AK479,'TACC Competition'!$Z:$AA,2,0)</f>
        <v>Czechia</v>
      </c>
      <c r="AT479" s="98" t="str">
        <f ca="1">VLOOKUP(AL479,'TACC Competition'!$Z:$AA,2,0)</f>
        <v>Turkiye</v>
      </c>
      <c r="AU479" s="98" t="str">
        <f ca="1">VLOOKUP(AM479,'TACC Competition'!$Z:$AA,2,0)</f>
        <v>Panama</v>
      </c>
      <c r="AV479" s="98" t="str">
        <f ca="1">VLOOKUP(AN479,'TACC Competition'!$Z:$AA,2,0)</f>
        <v>Cote d'Ivoire</v>
      </c>
    </row>
    <row r="480" spans="19:48" x14ac:dyDescent="0.15">
      <c r="S480" s="43" t="str">
        <f t="shared" si="19"/>
        <v>ABCDEGHK</v>
      </c>
      <c r="T480" s="93">
        <v>478</v>
      </c>
      <c r="U480" s="96" t="s">
        <v>69</v>
      </c>
      <c r="V480" s="96" t="s">
        <v>70</v>
      </c>
      <c r="W480" s="96" t="s">
        <v>71</v>
      </c>
      <c r="X480" s="96" t="s">
        <v>64</v>
      </c>
      <c r="Y480" s="96" t="s">
        <v>72</v>
      </c>
      <c r="Z480" s="96"/>
      <c r="AA480" s="96" t="s">
        <v>106</v>
      </c>
      <c r="AB480" s="96" t="s">
        <v>133</v>
      </c>
      <c r="AC480" s="96"/>
      <c r="AD480" s="96"/>
      <c r="AE480" s="96" t="s">
        <v>136</v>
      </c>
      <c r="AF480" s="96"/>
      <c r="AG480" s="97" t="s">
        <v>139</v>
      </c>
      <c r="AH480" s="97" t="s">
        <v>140</v>
      </c>
      <c r="AI480" s="97" t="s">
        <v>76</v>
      </c>
      <c r="AJ480" s="97" t="s">
        <v>77</v>
      </c>
      <c r="AK480" s="97" t="s">
        <v>74</v>
      </c>
      <c r="AL480" s="97" t="s">
        <v>75</v>
      </c>
      <c r="AM480" s="97" t="s">
        <v>78</v>
      </c>
      <c r="AN480" s="97" t="s">
        <v>142</v>
      </c>
      <c r="AO480" s="98" t="str">
        <f ca="1">VLOOKUP(AG480,'TACC Competition'!$Z:$AA,2,0)</f>
        <v>Saudi Arabia</v>
      </c>
      <c r="AP480" s="98" t="str">
        <f ca="1">VLOOKUP(AH480,'TACC Competition'!$Z:$AA,2,0)</f>
        <v>Egypt</v>
      </c>
      <c r="AQ480" s="98" t="str">
        <f ca="1">VLOOKUP(AI480,'TACC Competition'!$Z:$AA,2,0)</f>
        <v>Qatar</v>
      </c>
      <c r="AR480" s="98" t="str">
        <f ca="1">VLOOKUP(AJ480,'TACC Competition'!$Z:$AA,2,0)</f>
        <v>Scotland</v>
      </c>
      <c r="AS480" s="98" t="str">
        <f ca="1">VLOOKUP(AK480,'TACC Competition'!$Z:$AA,2,0)</f>
        <v>Czechia</v>
      </c>
      <c r="AT480" s="98" t="str">
        <f ca="1">VLOOKUP(AL480,'TACC Competition'!$Z:$AA,2,0)</f>
        <v>Turkiye</v>
      </c>
      <c r="AU480" s="98" t="str">
        <f ca="1">VLOOKUP(AM480,'TACC Competition'!$Z:$AA,2,0)</f>
        <v>Cote d'Ivoire</v>
      </c>
      <c r="AV480" s="98" t="str">
        <f ca="1">VLOOKUP(AN480,'TACC Competition'!$Z:$AA,2,0)</f>
        <v>Uzbekistan</v>
      </c>
    </row>
    <row r="481" spans="19:48" x14ac:dyDescent="0.15">
      <c r="S481" s="43" t="str">
        <f t="shared" si="19"/>
        <v>ABCDEGHJ</v>
      </c>
      <c r="T481" s="93">
        <v>479</v>
      </c>
      <c r="U481" s="96" t="s">
        <v>69</v>
      </c>
      <c r="V481" s="96" t="s">
        <v>70</v>
      </c>
      <c r="W481" s="96" t="s">
        <v>71</v>
      </c>
      <c r="X481" s="96" t="s">
        <v>64</v>
      </c>
      <c r="Y481" s="96" t="s">
        <v>72</v>
      </c>
      <c r="Z481" s="96"/>
      <c r="AA481" s="96" t="s">
        <v>106</v>
      </c>
      <c r="AB481" s="96" t="s">
        <v>133</v>
      </c>
      <c r="AC481" s="96"/>
      <c r="AD481" s="96" t="s">
        <v>135</v>
      </c>
      <c r="AE481" s="96"/>
      <c r="AF481" s="96"/>
      <c r="AG481" s="97" t="s">
        <v>139</v>
      </c>
      <c r="AH481" s="97" t="s">
        <v>140</v>
      </c>
      <c r="AI481" s="97" t="s">
        <v>76</v>
      </c>
      <c r="AJ481" s="97" t="s">
        <v>77</v>
      </c>
      <c r="AK481" s="97" t="s">
        <v>74</v>
      </c>
      <c r="AL481" s="97" t="s">
        <v>75</v>
      </c>
      <c r="AM481" s="97" t="s">
        <v>78</v>
      </c>
      <c r="AN481" s="97" t="s">
        <v>137</v>
      </c>
      <c r="AO481" s="98" t="str">
        <f ca="1">VLOOKUP(AG481,'TACC Competition'!$Z:$AA,2,0)</f>
        <v>Saudi Arabia</v>
      </c>
      <c r="AP481" s="98" t="str">
        <f ca="1">VLOOKUP(AH481,'TACC Competition'!$Z:$AA,2,0)</f>
        <v>Egypt</v>
      </c>
      <c r="AQ481" s="98" t="str">
        <f ca="1">VLOOKUP(AI481,'TACC Competition'!$Z:$AA,2,0)</f>
        <v>Qatar</v>
      </c>
      <c r="AR481" s="98" t="str">
        <f ca="1">VLOOKUP(AJ481,'TACC Competition'!$Z:$AA,2,0)</f>
        <v>Scotland</v>
      </c>
      <c r="AS481" s="98" t="str">
        <f ca="1">VLOOKUP(AK481,'TACC Competition'!$Z:$AA,2,0)</f>
        <v>Czechia</v>
      </c>
      <c r="AT481" s="98" t="str">
        <f ca="1">VLOOKUP(AL481,'TACC Competition'!$Z:$AA,2,0)</f>
        <v>Turkiye</v>
      </c>
      <c r="AU481" s="98" t="str">
        <f ca="1">VLOOKUP(AM481,'TACC Competition'!$Z:$AA,2,0)</f>
        <v>Cote d'Ivoire</v>
      </c>
      <c r="AV481" s="98" t="str">
        <f ca="1">VLOOKUP(AN481,'TACC Competition'!$Z:$AA,2,0)</f>
        <v>Algeria</v>
      </c>
    </row>
    <row r="482" spans="19:48" x14ac:dyDescent="0.15">
      <c r="S482" s="43" t="str">
        <f t="shared" si="19"/>
        <v>ABCDEGHI</v>
      </c>
      <c r="T482" s="93">
        <v>480</v>
      </c>
      <c r="U482" s="96" t="s">
        <v>69</v>
      </c>
      <c r="V482" s="96" t="s">
        <v>70</v>
      </c>
      <c r="W482" s="96" t="s">
        <v>71</v>
      </c>
      <c r="X482" s="96" t="s">
        <v>64</v>
      </c>
      <c r="Y482" s="96" t="s">
        <v>72</v>
      </c>
      <c r="Z482" s="96"/>
      <c r="AA482" s="96" t="s">
        <v>106</v>
      </c>
      <c r="AB482" s="96" t="s">
        <v>133</v>
      </c>
      <c r="AC482" s="96" t="s">
        <v>134</v>
      </c>
      <c r="AD482" s="96"/>
      <c r="AE482" s="96"/>
      <c r="AF482" s="96"/>
      <c r="AG482" s="97" t="s">
        <v>139</v>
      </c>
      <c r="AH482" s="97" t="s">
        <v>140</v>
      </c>
      <c r="AI482" s="97" t="s">
        <v>76</v>
      </c>
      <c r="AJ482" s="97" t="s">
        <v>77</v>
      </c>
      <c r="AK482" s="97" t="s">
        <v>74</v>
      </c>
      <c r="AL482" s="97" t="s">
        <v>75</v>
      </c>
      <c r="AM482" s="97" t="s">
        <v>78</v>
      </c>
      <c r="AN482" s="97" t="s">
        <v>138</v>
      </c>
      <c r="AO482" s="98" t="str">
        <f ca="1">VLOOKUP(AG482,'TACC Competition'!$Z:$AA,2,0)</f>
        <v>Saudi Arabia</v>
      </c>
      <c r="AP482" s="98" t="str">
        <f ca="1">VLOOKUP(AH482,'TACC Competition'!$Z:$AA,2,0)</f>
        <v>Egypt</v>
      </c>
      <c r="AQ482" s="98" t="str">
        <f ca="1">VLOOKUP(AI482,'TACC Competition'!$Z:$AA,2,0)</f>
        <v>Qatar</v>
      </c>
      <c r="AR482" s="98" t="str">
        <f ca="1">VLOOKUP(AJ482,'TACC Competition'!$Z:$AA,2,0)</f>
        <v>Scotland</v>
      </c>
      <c r="AS482" s="98" t="str">
        <f ca="1">VLOOKUP(AK482,'TACC Competition'!$Z:$AA,2,0)</f>
        <v>Czechia</v>
      </c>
      <c r="AT482" s="98" t="str">
        <f ca="1">VLOOKUP(AL482,'TACC Competition'!$Z:$AA,2,0)</f>
        <v>Turkiye</v>
      </c>
      <c r="AU482" s="98" t="str">
        <f ca="1">VLOOKUP(AM482,'TACC Competition'!$Z:$AA,2,0)</f>
        <v>Cote d'Ivoire</v>
      </c>
      <c r="AV482" s="98" t="str">
        <f ca="1">VLOOKUP(AN482,'TACC Competition'!$Z:$AA,2,0)</f>
        <v>Norway</v>
      </c>
    </row>
    <row r="483" spans="19:48" x14ac:dyDescent="0.15">
      <c r="S483" s="43" t="str">
        <f t="shared" si="19"/>
        <v>ABCDEFKL</v>
      </c>
      <c r="T483" s="93">
        <v>481</v>
      </c>
      <c r="U483" s="96" t="s">
        <v>69</v>
      </c>
      <c r="V483" s="96" t="s">
        <v>70</v>
      </c>
      <c r="W483" s="96" t="s">
        <v>71</v>
      </c>
      <c r="X483" s="96" t="s">
        <v>64</v>
      </c>
      <c r="Y483" s="96" t="s">
        <v>72</v>
      </c>
      <c r="Z483" s="96" t="s">
        <v>73</v>
      </c>
      <c r="AA483" s="96"/>
      <c r="AB483" s="96"/>
      <c r="AC483" s="96"/>
      <c r="AD483" s="96"/>
      <c r="AE483" s="96" t="s">
        <v>136</v>
      </c>
      <c r="AF483" s="96" t="s">
        <v>65</v>
      </c>
      <c r="AG483" s="97" t="s">
        <v>77</v>
      </c>
      <c r="AH483" s="97" t="s">
        <v>78</v>
      </c>
      <c r="AI483" s="97" t="s">
        <v>76</v>
      </c>
      <c r="AJ483" s="97" t="s">
        <v>75</v>
      </c>
      <c r="AK483" s="97" t="s">
        <v>74</v>
      </c>
      <c r="AL483" s="97" t="s">
        <v>79</v>
      </c>
      <c r="AM483" s="97" t="s">
        <v>141</v>
      </c>
      <c r="AN483" s="97" t="s">
        <v>142</v>
      </c>
      <c r="AO483" s="98" t="str">
        <f ca="1">VLOOKUP(AG483,'TACC Competition'!$Z:$AA,2,0)</f>
        <v>Scotland</v>
      </c>
      <c r="AP483" s="98" t="str">
        <f ca="1">VLOOKUP(AH483,'TACC Competition'!$Z:$AA,2,0)</f>
        <v>Cote d'Ivoire</v>
      </c>
      <c r="AQ483" s="98" t="str">
        <f ca="1">VLOOKUP(AI483,'TACC Competition'!$Z:$AA,2,0)</f>
        <v>Qatar</v>
      </c>
      <c r="AR483" s="98" t="str">
        <f ca="1">VLOOKUP(AJ483,'TACC Competition'!$Z:$AA,2,0)</f>
        <v>Turkiye</v>
      </c>
      <c r="AS483" s="98" t="str">
        <f ca="1">VLOOKUP(AK483,'TACC Competition'!$Z:$AA,2,0)</f>
        <v>Czechia</v>
      </c>
      <c r="AT483" s="98" t="str">
        <f ca="1">VLOOKUP(AL483,'TACC Competition'!$Z:$AA,2,0)</f>
        <v>Sweden</v>
      </c>
      <c r="AU483" s="98" t="str">
        <f ca="1">VLOOKUP(AM483,'TACC Competition'!$Z:$AA,2,0)</f>
        <v>Panama</v>
      </c>
      <c r="AV483" s="98" t="str">
        <f ca="1">VLOOKUP(AN483,'TACC Competition'!$Z:$AA,2,0)</f>
        <v>Uzbekistan</v>
      </c>
    </row>
    <row r="484" spans="19:48" x14ac:dyDescent="0.15">
      <c r="S484" s="43" t="str">
        <f t="shared" si="19"/>
        <v>ABCDEFJL</v>
      </c>
      <c r="T484" s="93">
        <v>482</v>
      </c>
      <c r="U484" s="96" t="s">
        <v>69</v>
      </c>
      <c r="V484" s="96" t="s">
        <v>70</v>
      </c>
      <c r="W484" s="96" t="s">
        <v>71</v>
      </c>
      <c r="X484" s="96" t="s">
        <v>64</v>
      </c>
      <c r="Y484" s="96" t="s">
        <v>72</v>
      </c>
      <c r="Z484" s="96" t="s">
        <v>73</v>
      </c>
      <c r="AA484" s="96"/>
      <c r="AB484" s="96"/>
      <c r="AC484" s="96"/>
      <c r="AD484" s="96" t="s">
        <v>135</v>
      </c>
      <c r="AE484" s="96"/>
      <c r="AF484" s="96" t="s">
        <v>65</v>
      </c>
      <c r="AG484" s="97" t="s">
        <v>77</v>
      </c>
      <c r="AH484" s="97" t="s">
        <v>137</v>
      </c>
      <c r="AI484" s="97" t="s">
        <v>76</v>
      </c>
      <c r="AJ484" s="97" t="s">
        <v>75</v>
      </c>
      <c r="AK484" s="97" t="s">
        <v>74</v>
      </c>
      <c r="AL484" s="97" t="s">
        <v>79</v>
      </c>
      <c r="AM484" s="97" t="s">
        <v>141</v>
      </c>
      <c r="AN484" s="97" t="s">
        <v>78</v>
      </c>
      <c r="AO484" s="98" t="str">
        <f ca="1">VLOOKUP(AG484,'TACC Competition'!$Z:$AA,2,0)</f>
        <v>Scotland</v>
      </c>
      <c r="AP484" s="98" t="str">
        <f ca="1">VLOOKUP(AH484,'TACC Competition'!$Z:$AA,2,0)</f>
        <v>Algeria</v>
      </c>
      <c r="AQ484" s="98" t="str">
        <f ca="1">VLOOKUP(AI484,'TACC Competition'!$Z:$AA,2,0)</f>
        <v>Qatar</v>
      </c>
      <c r="AR484" s="98" t="str">
        <f ca="1">VLOOKUP(AJ484,'TACC Competition'!$Z:$AA,2,0)</f>
        <v>Turkiye</v>
      </c>
      <c r="AS484" s="98" t="str">
        <f ca="1">VLOOKUP(AK484,'TACC Competition'!$Z:$AA,2,0)</f>
        <v>Czechia</v>
      </c>
      <c r="AT484" s="98" t="str">
        <f ca="1">VLOOKUP(AL484,'TACC Competition'!$Z:$AA,2,0)</f>
        <v>Sweden</v>
      </c>
      <c r="AU484" s="98" t="str">
        <f ca="1">VLOOKUP(AM484,'TACC Competition'!$Z:$AA,2,0)</f>
        <v>Panama</v>
      </c>
      <c r="AV484" s="98" t="str">
        <f ca="1">VLOOKUP(AN484,'TACC Competition'!$Z:$AA,2,0)</f>
        <v>Cote d'Ivoire</v>
      </c>
    </row>
    <row r="485" spans="19:48" x14ac:dyDescent="0.15">
      <c r="S485" s="43" t="str">
        <f t="shared" si="19"/>
        <v>ABCDEFJK</v>
      </c>
      <c r="T485" s="93">
        <v>483</v>
      </c>
      <c r="U485" s="96" t="s">
        <v>69</v>
      </c>
      <c r="V485" s="96" t="s">
        <v>70</v>
      </c>
      <c r="W485" s="96" t="s">
        <v>71</v>
      </c>
      <c r="X485" s="96" t="s">
        <v>64</v>
      </c>
      <c r="Y485" s="96" t="s">
        <v>72</v>
      </c>
      <c r="Z485" s="96" t="s">
        <v>73</v>
      </c>
      <c r="AA485" s="96"/>
      <c r="AB485" s="96"/>
      <c r="AC485" s="96"/>
      <c r="AD485" s="96" t="s">
        <v>135</v>
      </c>
      <c r="AE485" s="96" t="s">
        <v>136</v>
      </c>
      <c r="AF485" s="96"/>
      <c r="AG485" s="97" t="s">
        <v>77</v>
      </c>
      <c r="AH485" s="97" t="s">
        <v>137</v>
      </c>
      <c r="AI485" s="97" t="s">
        <v>76</v>
      </c>
      <c r="AJ485" s="97" t="s">
        <v>75</v>
      </c>
      <c r="AK485" s="97" t="s">
        <v>74</v>
      </c>
      <c r="AL485" s="97" t="s">
        <v>79</v>
      </c>
      <c r="AM485" s="97" t="s">
        <v>78</v>
      </c>
      <c r="AN485" s="97" t="s">
        <v>142</v>
      </c>
      <c r="AO485" s="98" t="str">
        <f ca="1">VLOOKUP(AG485,'TACC Competition'!$Z:$AA,2,0)</f>
        <v>Scotland</v>
      </c>
      <c r="AP485" s="98" t="str">
        <f ca="1">VLOOKUP(AH485,'TACC Competition'!$Z:$AA,2,0)</f>
        <v>Algeria</v>
      </c>
      <c r="AQ485" s="98" t="str">
        <f ca="1">VLOOKUP(AI485,'TACC Competition'!$Z:$AA,2,0)</f>
        <v>Qatar</v>
      </c>
      <c r="AR485" s="98" t="str">
        <f ca="1">VLOOKUP(AJ485,'TACC Competition'!$Z:$AA,2,0)</f>
        <v>Turkiye</v>
      </c>
      <c r="AS485" s="98" t="str">
        <f ca="1">VLOOKUP(AK485,'TACC Competition'!$Z:$AA,2,0)</f>
        <v>Czechia</v>
      </c>
      <c r="AT485" s="98" t="str">
        <f ca="1">VLOOKUP(AL485,'TACC Competition'!$Z:$AA,2,0)</f>
        <v>Sweden</v>
      </c>
      <c r="AU485" s="98" t="str">
        <f ca="1">VLOOKUP(AM485,'TACC Competition'!$Z:$AA,2,0)</f>
        <v>Cote d'Ivoire</v>
      </c>
      <c r="AV485" s="98" t="str">
        <f ca="1">VLOOKUP(AN485,'TACC Competition'!$Z:$AA,2,0)</f>
        <v>Uzbekistan</v>
      </c>
    </row>
    <row r="486" spans="19:48" x14ac:dyDescent="0.15">
      <c r="S486" s="43" t="str">
        <f t="shared" si="19"/>
        <v>ABCDEFIL</v>
      </c>
      <c r="T486" s="93">
        <v>484</v>
      </c>
      <c r="U486" s="96" t="s">
        <v>69</v>
      </c>
      <c r="V486" s="96" t="s">
        <v>70</v>
      </c>
      <c r="W486" s="96" t="s">
        <v>71</v>
      </c>
      <c r="X486" s="96" t="s">
        <v>64</v>
      </c>
      <c r="Y486" s="96" t="s">
        <v>72</v>
      </c>
      <c r="Z486" s="96" t="s">
        <v>73</v>
      </c>
      <c r="AA486" s="96"/>
      <c r="AB486" s="96"/>
      <c r="AC486" s="96" t="s">
        <v>134</v>
      </c>
      <c r="AD486" s="96"/>
      <c r="AE486" s="96"/>
      <c r="AF486" s="96" t="s">
        <v>65</v>
      </c>
      <c r="AG486" s="97" t="s">
        <v>77</v>
      </c>
      <c r="AH486" s="97" t="s">
        <v>78</v>
      </c>
      <c r="AI486" s="97" t="s">
        <v>76</v>
      </c>
      <c r="AJ486" s="97" t="s">
        <v>75</v>
      </c>
      <c r="AK486" s="97" t="s">
        <v>74</v>
      </c>
      <c r="AL486" s="97" t="s">
        <v>79</v>
      </c>
      <c r="AM486" s="97" t="s">
        <v>141</v>
      </c>
      <c r="AN486" s="97" t="s">
        <v>138</v>
      </c>
      <c r="AO486" s="98" t="str">
        <f ca="1">VLOOKUP(AG486,'TACC Competition'!$Z:$AA,2,0)</f>
        <v>Scotland</v>
      </c>
      <c r="AP486" s="98" t="str">
        <f ca="1">VLOOKUP(AH486,'TACC Competition'!$Z:$AA,2,0)</f>
        <v>Cote d'Ivoire</v>
      </c>
      <c r="AQ486" s="98" t="str">
        <f ca="1">VLOOKUP(AI486,'TACC Competition'!$Z:$AA,2,0)</f>
        <v>Qatar</v>
      </c>
      <c r="AR486" s="98" t="str">
        <f ca="1">VLOOKUP(AJ486,'TACC Competition'!$Z:$AA,2,0)</f>
        <v>Turkiye</v>
      </c>
      <c r="AS486" s="98" t="str">
        <f ca="1">VLOOKUP(AK486,'TACC Competition'!$Z:$AA,2,0)</f>
        <v>Czechia</v>
      </c>
      <c r="AT486" s="98" t="str">
        <f ca="1">VLOOKUP(AL486,'TACC Competition'!$Z:$AA,2,0)</f>
        <v>Sweden</v>
      </c>
      <c r="AU486" s="98" t="str">
        <f ca="1">VLOOKUP(AM486,'TACC Competition'!$Z:$AA,2,0)</f>
        <v>Panama</v>
      </c>
      <c r="AV486" s="98" t="str">
        <f ca="1">VLOOKUP(AN486,'TACC Competition'!$Z:$AA,2,0)</f>
        <v>Norway</v>
      </c>
    </row>
    <row r="487" spans="19:48" x14ac:dyDescent="0.15">
      <c r="S487" s="43" t="str">
        <f t="shared" si="19"/>
        <v>ABCDEFIK</v>
      </c>
      <c r="T487" s="93">
        <v>485</v>
      </c>
      <c r="U487" s="96" t="s">
        <v>69</v>
      </c>
      <c r="V487" s="96" t="s">
        <v>70</v>
      </c>
      <c r="W487" s="96" t="s">
        <v>71</v>
      </c>
      <c r="X487" s="96" t="s">
        <v>64</v>
      </c>
      <c r="Y487" s="96" t="s">
        <v>72</v>
      </c>
      <c r="Z487" s="96" t="s">
        <v>73</v>
      </c>
      <c r="AA487" s="96"/>
      <c r="AB487" s="96"/>
      <c r="AC487" s="96" t="s">
        <v>134</v>
      </c>
      <c r="AD487" s="96"/>
      <c r="AE487" s="96" t="s">
        <v>136</v>
      </c>
      <c r="AF487" s="96"/>
      <c r="AG487" s="97" t="s">
        <v>77</v>
      </c>
      <c r="AH487" s="97" t="s">
        <v>78</v>
      </c>
      <c r="AI487" s="97" t="s">
        <v>76</v>
      </c>
      <c r="AJ487" s="97" t="s">
        <v>75</v>
      </c>
      <c r="AK487" s="97" t="s">
        <v>74</v>
      </c>
      <c r="AL487" s="97" t="s">
        <v>79</v>
      </c>
      <c r="AM487" s="97" t="s">
        <v>138</v>
      </c>
      <c r="AN487" s="97" t="s">
        <v>142</v>
      </c>
      <c r="AO487" s="98" t="str">
        <f ca="1">VLOOKUP(AG487,'TACC Competition'!$Z:$AA,2,0)</f>
        <v>Scotland</v>
      </c>
      <c r="AP487" s="98" t="str">
        <f ca="1">VLOOKUP(AH487,'TACC Competition'!$Z:$AA,2,0)</f>
        <v>Cote d'Ivoire</v>
      </c>
      <c r="AQ487" s="98" t="str">
        <f ca="1">VLOOKUP(AI487,'TACC Competition'!$Z:$AA,2,0)</f>
        <v>Qatar</v>
      </c>
      <c r="AR487" s="98" t="str">
        <f ca="1">VLOOKUP(AJ487,'TACC Competition'!$Z:$AA,2,0)</f>
        <v>Turkiye</v>
      </c>
      <c r="AS487" s="98" t="str">
        <f ca="1">VLOOKUP(AK487,'TACC Competition'!$Z:$AA,2,0)</f>
        <v>Czechia</v>
      </c>
      <c r="AT487" s="98" t="str">
        <f ca="1">VLOOKUP(AL487,'TACC Competition'!$Z:$AA,2,0)</f>
        <v>Sweden</v>
      </c>
      <c r="AU487" s="98" t="str">
        <f ca="1">VLOOKUP(AM487,'TACC Competition'!$Z:$AA,2,0)</f>
        <v>Norway</v>
      </c>
      <c r="AV487" s="98" t="str">
        <f ca="1">VLOOKUP(AN487,'TACC Competition'!$Z:$AA,2,0)</f>
        <v>Uzbekistan</v>
      </c>
    </row>
    <row r="488" spans="19:48" x14ac:dyDescent="0.15">
      <c r="S488" s="43" t="str">
        <f t="shared" si="19"/>
        <v>ABCDEFIJ</v>
      </c>
      <c r="T488" s="93">
        <v>486</v>
      </c>
      <c r="U488" s="96" t="s">
        <v>69</v>
      </c>
      <c r="V488" s="96" t="s">
        <v>70</v>
      </c>
      <c r="W488" s="96" t="s">
        <v>71</v>
      </c>
      <c r="X488" s="96" t="s">
        <v>64</v>
      </c>
      <c r="Y488" s="96" t="s">
        <v>72</v>
      </c>
      <c r="Z488" s="96" t="s">
        <v>73</v>
      </c>
      <c r="AA488" s="96"/>
      <c r="AB488" s="96"/>
      <c r="AC488" s="96" t="s">
        <v>134</v>
      </c>
      <c r="AD488" s="96" t="s">
        <v>135</v>
      </c>
      <c r="AE488" s="96"/>
      <c r="AF488" s="96"/>
      <c r="AG488" s="97" t="s">
        <v>77</v>
      </c>
      <c r="AH488" s="97" t="s">
        <v>137</v>
      </c>
      <c r="AI488" s="97" t="s">
        <v>76</v>
      </c>
      <c r="AJ488" s="97" t="s">
        <v>75</v>
      </c>
      <c r="AK488" s="97" t="s">
        <v>74</v>
      </c>
      <c r="AL488" s="97" t="s">
        <v>79</v>
      </c>
      <c r="AM488" s="97" t="s">
        <v>78</v>
      </c>
      <c r="AN488" s="97" t="s">
        <v>138</v>
      </c>
      <c r="AO488" s="98" t="str">
        <f ca="1">VLOOKUP(AG488,'TACC Competition'!$Z:$AA,2,0)</f>
        <v>Scotland</v>
      </c>
      <c r="AP488" s="98" t="str">
        <f ca="1">VLOOKUP(AH488,'TACC Competition'!$Z:$AA,2,0)</f>
        <v>Algeria</v>
      </c>
      <c r="AQ488" s="98" t="str">
        <f ca="1">VLOOKUP(AI488,'TACC Competition'!$Z:$AA,2,0)</f>
        <v>Qatar</v>
      </c>
      <c r="AR488" s="98" t="str">
        <f ca="1">VLOOKUP(AJ488,'TACC Competition'!$Z:$AA,2,0)</f>
        <v>Turkiye</v>
      </c>
      <c r="AS488" s="98" t="str">
        <f ca="1">VLOOKUP(AK488,'TACC Competition'!$Z:$AA,2,0)</f>
        <v>Czechia</v>
      </c>
      <c r="AT488" s="98" t="str">
        <f ca="1">VLOOKUP(AL488,'TACC Competition'!$Z:$AA,2,0)</f>
        <v>Sweden</v>
      </c>
      <c r="AU488" s="98" t="str">
        <f ca="1">VLOOKUP(AM488,'TACC Competition'!$Z:$AA,2,0)</f>
        <v>Cote d'Ivoire</v>
      </c>
      <c r="AV488" s="98" t="str">
        <f ca="1">VLOOKUP(AN488,'TACC Competition'!$Z:$AA,2,0)</f>
        <v>Norway</v>
      </c>
    </row>
    <row r="489" spans="19:48" x14ac:dyDescent="0.15">
      <c r="S489" s="43" t="str">
        <f t="shared" si="19"/>
        <v>ABCDEFHL</v>
      </c>
      <c r="T489" s="93">
        <v>487</v>
      </c>
      <c r="U489" s="96" t="s">
        <v>69</v>
      </c>
      <c r="V489" s="96" t="s">
        <v>70</v>
      </c>
      <c r="W489" s="96" t="s">
        <v>71</v>
      </c>
      <c r="X489" s="96" t="s">
        <v>64</v>
      </c>
      <c r="Y489" s="96" t="s">
        <v>72</v>
      </c>
      <c r="Z489" s="96" t="s">
        <v>73</v>
      </c>
      <c r="AA489" s="96"/>
      <c r="AB489" s="96" t="s">
        <v>133</v>
      </c>
      <c r="AC489" s="96"/>
      <c r="AD489" s="96"/>
      <c r="AE489" s="96"/>
      <c r="AF489" s="96" t="s">
        <v>65</v>
      </c>
      <c r="AG489" s="97" t="s">
        <v>139</v>
      </c>
      <c r="AH489" s="97" t="s">
        <v>79</v>
      </c>
      <c r="AI489" s="97" t="s">
        <v>76</v>
      </c>
      <c r="AJ489" s="97" t="s">
        <v>77</v>
      </c>
      <c r="AK489" s="97" t="s">
        <v>74</v>
      </c>
      <c r="AL489" s="97" t="s">
        <v>75</v>
      </c>
      <c r="AM489" s="97" t="s">
        <v>141</v>
      </c>
      <c r="AN489" s="97" t="s">
        <v>78</v>
      </c>
      <c r="AO489" s="98" t="str">
        <f ca="1">VLOOKUP(AG489,'TACC Competition'!$Z:$AA,2,0)</f>
        <v>Saudi Arabia</v>
      </c>
      <c r="AP489" s="98" t="str">
        <f ca="1">VLOOKUP(AH489,'TACC Competition'!$Z:$AA,2,0)</f>
        <v>Sweden</v>
      </c>
      <c r="AQ489" s="98" t="str">
        <f ca="1">VLOOKUP(AI489,'TACC Competition'!$Z:$AA,2,0)</f>
        <v>Qatar</v>
      </c>
      <c r="AR489" s="98" t="str">
        <f ca="1">VLOOKUP(AJ489,'TACC Competition'!$Z:$AA,2,0)</f>
        <v>Scotland</v>
      </c>
      <c r="AS489" s="98" t="str">
        <f ca="1">VLOOKUP(AK489,'TACC Competition'!$Z:$AA,2,0)</f>
        <v>Czechia</v>
      </c>
      <c r="AT489" s="98" t="str">
        <f ca="1">VLOOKUP(AL489,'TACC Competition'!$Z:$AA,2,0)</f>
        <v>Turkiye</v>
      </c>
      <c r="AU489" s="98" t="str">
        <f ca="1">VLOOKUP(AM489,'TACC Competition'!$Z:$AA,2,0)</f>
        <v>Panama</v>
      </c>
      <c r="AV489" s="98" t="str">
        <f ca="1">VLOOKUP(AN489,'TACC Competition'!$Z:$AA,2,0)</f>
        <v>Cote d'Ivoire</v>
      </c>
    </row>
    <row r="490" spans="19:48" x14ac:dyDescent="0.15">
      <c r="S490" s="43" t="str">
        <f t="shared" si="19"/>
        <v>ABCDEFHK</v>
      </c>
      <c r="T490" s="93">
        <v>488</v>
      </c>
      <c r="U490" s="96" t="s">
        <v>69</v>
      </c>
      <c r="V490" s="96" t="s">
        <v>70</v>
      </c>
      <c r="W490" s="96" t="s">
        <v>71</v>
      </c>
      <c r="X490" s="96" t="s">
        <v>64</v>
      </c>
      <c r="Y490" s="96" t="s">
        <v>72</v>
      </c>
      <c r="Z490" s="96" t="s">
        <v>73</v>
      </c>
      <c r="AA490" s="96"/>
      <c r="AB490" s="96" t="s">
        <v>133</v>
      </c>
      <c r="AC490" s="96"/>
      <c r="AD490" s="96"/>
      <c r="AE490" s="96" t="s">
        <v>136</v>
      </c>
      <c r="AF490" s="96"/>
      <c r="AG490" s="97" t="s">
        <v>139</v>
      </c>
      <c r="AH490" s="97" t="s">
        <v>78</v>
      </c>
      <c r="AI490" s="97" t="s">
        <v>76</v>
      </c>
      <c r="AJ490" s="97" t="s">
        <v>77</v>
      </c>
      <c r="AK490" s="97" t="s">
        <v>74</v>
      </c>
      <c r="AL490" s="97" t="s">
        <v>79</v>
      </c>
      <c r="AM490" s="97" t="s">
        <v>75</v>
      </c>
      <c r="AN490" s="97" t="s">
        <v>142</v>
      </c>
      <c r="AO490" s="98" t="str">
        <f ca="1">VLOOKUP(AG490,'TACC Competition'!$Z:$AA,2,0)</f>
        <v>Saudi Arabia</v>
      </c>
      <c r="AP490" s="98" t="str">
        <f ca="1">VLOOKUP(AH490,'TACC Competition'!$Z:$AA,2,0)</f>
        <v>Cote d'Ivoire</v>
      </c>
      <c r="AQ490" s="98" t="str">
        <f ca="1">VLOOKUP(AI490,'TACC Competition'!$Z:$AA,2,0)</f>
        <v>Qatar</v>
      </c>
      <c r="AR490" s="98" t="str">
        <f ca="1">VLOOKUP(AJ490,'TACC Competition'!$Z:$AA,2,0)</f>
        <v>Scotland</v>
      </c>
      <c r="AS490" s="98" t="str">
        <f ca="1">VLOOKUP(AK490,'TACC Competition'!$Z:$AA,2,0)</f>
        <v>Czechia</v>
      </c>
      <c r="AT490" s="98" t="str">
        <f ca="1">VLOOKUP(AL490,'TACC Competition'!$Z:$AA,2,0)</f>
        <v>Sweden</v>
      </c>
      <c r="AU490" s="98" t="str">
        <f ca="1">VLOOKUP(AM490,'TACC Competition'!$Z:$AA,2,0)</f>
        <v>Turkiye</v>
      </c>
      <c r="AV490" s="98" t="str">
        <f ca="1">VLOOKUP(AN490,'TACC Competition'!$Z:$AA,2,0)</f>
        <v>Uzbekistan</v>
      </c>
    </row>
    <row r="491" spans="19:48" x14ac:dyDescent="0.15">
      <c r="S491" s="43" t="str">
        <f t="shared" si="19"/>
        <v>ABCDEFHJ</v>
      </c>
      <c r="T491" s="93">
        <v>489</v>
      </c>
      <c r="U491" s="96" t="s">
        <v>69</v>
      </c>
      <c r="V491" s="96" t="s">
        <v>70</v>
      </c>
      <c r="W491" s="96" t="s">
        <v>71</v>
      </c>
      <c r="X491" s="96" t="s">
        <v>64</v>
      </c>
      <c r="Y491" s="96" t="s">
        <v>72</v>
      </c>
      <c r="Z491" s="96" t="s">
        <v>73</v>
      </c>
      <c r="AA491" s="96"/>
      <c r="AB491" s="96" t="s">
        <v>133</v>
      </c>
      <c r="AC491" s="96"/>
      <c r="AD491" s="96" t="s">
        <v>135</v>
      </c>
      <c r="AE491" s="96"/>
      <c r="AF491" s="96"/>
      <c r="AG491" s="97" t="s">
        <v>139</v>
      </c>
      <c r="AH491" s="97" t="s">
        <v>137</v>
      </c>
      <c r="AI491" s="97" t="s">
        <v>76</v>
      </c>
      <c r="AJ491" s="97" t="s">
        <v>77</v>
      </c>
      <c r="AK491" s="97" t="s">
        <v>74</v>
      </c>
      <c r="AL491" s="97" t="s">
        <v>79</v>
      </c>
      <c r="AM491" s="97" t="s">
        <v>75</v>
      </c>
      <c r="AN491" s="97" t="s">
        <v>78</v>
      </c>
      <c r="AO491" s="98" t="str">
        <f ca="1">VLOOKUP(AG491,'TACC Competition'!$Z:$AA,2,0)</f>
        <v>Saudi Arabia</v>
      </c>
      <c r="AP491" s="98" t="str">
        <f ca="1">VLOOKUP(AH491,'TACC Competition'!$Z:$AA,2,0)</f>
        <v>Algeria</v>
      </c>
      <c r="AQ491" s="98" t="str">
        <f ca="1">VLOOKUP(AI491,'TACC Competition'!$Z:$AA,2,0)</f>
        <v>Qatar</v>
      </c>
      <c r="AR491" s="98" t="str">
        <f ca="1">VLOOKUP(AJ491,'TACC Competition'!$Z:$AA,2,0)</f>
        <v>Scotland</v>
      </c>
      <c r="AS491" s="98" t="str">
        <f ca="1">VLOOKUP(AK491,'TACC Competition'!$Z:$AA,2,0)</f>
        <v>Czechia</v>
      </c>
      <c r="AT491" s="98" t="str">
        <f ca="1">VLOOKUP(AL491,'TACC Competition'!$Z:$AA,2,0)</f>
        <v>Sweden</v>
      </c>
      <c r="AU491" s="98" t="str">
        <f ca="1">VLOOKUP(AM491,'TACC Competition'!$Z:$AA,2,0)</f>
        <v>Turkiye</v>
      </c>
      <c r="AV491" s="98" t="str">
        <f ca="1">VLOOKUP(AN491,'TACC Competition'!$Z:$AA,2,0)</f>
        <v>Cote d'Ivoire</v>
      </c>
    </row>
    <row r="492" spans="19:48" x14ac:dyDescent="0.15">
      <c r="S492" s="43" t="str">
        <f t="shared" si="19"/>
        <v>ABCDEFHI</v>
      </c>
      <c r="T492" s="93">
        <v>490</v>
      </c>
      <c r="U492" s="96" t="s">
        <v>69</v>
      </c>
      <c r="V492" s="96" t="s">
        <v>70</v>
      </c>
      <c r="W492" s="96" t="s">
        <v>71</v>
      </c>
      <c r="X492" s="96" t="s">
        <v>64</v>
      </c>
      <c r="Y492" s="96" t="s">
        <v>72</v>
      </c>
      <c r="Z492" s="96" t="s">
        <v>73</v>
      </c>
      <c r="AA492" s="96"/>
      <c r="AB492" s="96" t="s">
        <v>133</v>
      </c>
      <c r="AC492" s="96" t="s">
        <v>134</v>
      </c>
      <c r="AD492" s="96"/>
      <c r="AE492" s="96"/>
      <c r="AF492" s="96"/>
      <c r="AG492" s="97" t="s">
        <v>139</v>
      </c>
      <c r="AH492" s="97" t="s">
        <v>78</v>
      </c>
      <c r="AI492" s="97" t="s">
        <v>76</v>
      </c>
      <c r="AJ492" s="97" t="s">
        <v>77</v>
      </c>
      <c r="AK492" s="97" t="s">
        <v>74</v>
      </c>
      <c r="AL492" s="97" t="s">
        <v>79</v>
      </c>
      <c r="AM492" s="97" t="s">
        <v>75</v>
      </c>
      <c r="AN492" s="97" t="s">
        <v>138</v>
      </c>
      <c r="AO492" s="98" t="str">
        <f ca="1">VLOOKUP(AG492,'TACC Competition'!$Z:$AA,2,0)</f>
        <v>Saudi Arabia</v>
      </c>
      <c r="AP492" s="98" t="str">
        <f ca="1">VLOOKUP(AH492,'TACC Competition'!$Z:$AA,2,0)</f>
        <v>Cote d'Ivoire</v>
      </c>
      <c r="AQ492" s="98" t="str">
        <f ca="1">VLOOKUP(AI492,'TACC Competition'!$Z:$AA,2,0)</f>
        <v>Qatar</v>
      </c>
      <c r="AR492" s="98" t="str">
        <f ca="1">VLOOKUP(AJ492,'TACC Competition'!$Z:$AA,2,0)</f>
        <v>Scotland</v>
      </c>
      <c r="AS492" s="98" t="str">
        <f ca="1">VLOOKUP(AK492,'TACC Competition'!$Z:$AA,2,0)</f>
        <v>Czechia</v>
      </c>
      <c r="AT492" s="98" t="str">
        <f ca="1">VLOOKUP(AL492,'TACC Competition'!$Z:$AA,2,0)</f>
        <v>Sweden</v>
      </c>
      <c r="AU492" s="98" t="str">
        <f ca="1">VLOOKUP(AM492,'TACC Competition'!$Z:$AA,2,0)</f>
        <v>Turkiye</v>
      </c>
      <c r="AV492" s="98" t="str">
        <f ca="1">VLOOKUP(AN492,'TACC Competition'!$Z:$AA,2,0)</f>
        <v>Norway</v>
      </c>
    </row>
    <row r="493" spans="19:48" x14ac:dyDescent="0.15">
      <c r="S493" s="43" t="str">
        <f t="shared" si="19"/>
        <v>ABCDEFGL</v>
      </c>
      <c r="T493" s="93">
        <v>491</v>
      </c>
      <c r="U493" s="96" t="s">
        <v>69</v>
      </c>
      <c r="V493" s="96" t="s">
        <v>70</v>
      </c>
      <c r="W493" s="96" t="s">
        <v>71</v>
      </c>
      <c r="X493" s="96" t="s">
        <v>64</v>
      </c>
      <c r="Y493" s="96" t="s">
        <v>72</v>
      </c>
      <c r="Z493" s="96" t="s">
        <v>73</v>
      </c>
      <c r="AA493" s="96" t="s">
        <v>106</v>
      </c>
      <c r="AB493" s="96"/>
      <c r="AC493" s="96"/>
      <c r="AD493" s="96"/>
      <c r="AE493" s="96"/>
      <c r="AF493" s="96" t="s">
        <v>65</v>
      </c>
      <c r="AG493" s="97" t="s">
        <v>77</v>
      </c>
      <c r="AH493" s="97" t="s">
        <v>140</v>
      </c>
      <c r="AI493" s="97" t="s">
        <v>76</v>
      </c>
      <c r="AJ493" s="97" t="s">
        <v>75</v>
      </c>
      <c r="AK493" s="97" t="s">
        <v>74</v>
      </c>
      <c r="AL493" s="97" t="s">
        <v>79</v>
      </c>
      <c r="AM493" s="97" t="s">
        <v>141</v>
      </c>
      <c r="AN493" s="97" t="s">
        <v>78</v>
      </c>
      <c r="AO493" s="98" t="str">
        <f ca="1">VLOOKUP(AG493,'TACC Competition'!$Z:$AA,2,0)</f>
        <v>Scotland</v>
      </c>
      <c r="AP493" s="98" t="str">
        <f ca="1">VLOOKUP(AH493,'TACC Competition'!$Z:$AA,2,0)</f>
        <v>Egypt</v>
      </c>
      <c r="AQ493" s="98" t="str">
        <f ca="1">VLOOKUP(AI493,'TACC Competition'!$Z:$AA,2,0)</f>
        <v>Qatar</v>
      </c>
      <c r="AR493" s="98" t="str">
        <f ca="1">VLOOKUP(AJ493,'TACC Competition'!$Z:$AA,2,0)</f>
        <v>Turkiye</v>
      </c>
      <c r="AS493" s="98" t="str">
        <f ca="1">VLOOKUP(AK493,'TACC Competition'!$Z:$AA,2,0)</f>
        <v>Czechia</v>
      </c>
      <c r="AT493" s="98" t="str">
        <f ca="1">VLOOKUP(AL493,'TACC Competition'!$Z:$AA,2,0)</f>
        <v>Sweden</v>
      </c>
      <c r="AU493" s="98" t="str">
        <f ca="1">VLOOKUP(AM493,'TACC Competition'!$Z:$AA,2,0)</f>
        <v>Panama</v>
      </c>
      <c r="AV493" s="98" t="str">
        <f ca="1">VLOOKUP(AN493,'TACC Competition'!$Z:$AA,2,0)</f>
        <v>Cote d'Ivoire</v>
      </c>
    </row>
    <row r="494" spans="19:48" x14ac:dyDescent="0.15">
      <c r="S494" s="43" t="str">
        <f t="shared" si="19"/>
        <v>ABCDEFGK</v>
      </c>
      <c r="T494" s="93">
        <v>492</v>
      </c>
      <c r="U494" s="96" t="s">
        <v>69</v>
      </c>
      <c r="V494" s="96" t="s">
        <v>70</v>
      </c>
      <c r="W494" s="96" t="s">
        <v>71</v>
      </c>
      <c r="X494" s="96" t="s">
        <v>64</v>
      </c>
      <c r="Y494" s="96" t="s">
        <v>72</v>
      </c>
      <c r="Z494" s="96" t="s">
        <v>73</v>
      </c>
      <c r="AA494" s="96" t="s">
        <v>106</v>
      </c>
      <c r="AB494" s="96"/>
      <c r="AC494" s="96"/>
      <c r="AD494" s="96"/>
      <c r="AE494" s="96" t="s">
        <v>136</v>
      </c>
      <c r="AF494" s="96"/>
      <c r="AG494" s="97" t="s">
        <v>77</v>
      </c>
      <c r="AH494" s="97" t="s">
        <v>140</v>
      </c>
      <c r="AI494" s="97" t="s">
        <v>76</v>
      </c>
      <c r="AJ494" s="97" t="s">
        <v>75</v>
      </c>
      <c r="AK494" s="97" t="s">
        <v>74</v>
      </c>
      <c r="AL494" s="97" t="s">
        <v>79</v>
      </c>
      <c r="AM494" s="97" t="s">
        <v>78</v>
      </c>
      <c r="AN494" s="97" t="s">
        <v>142</v>
      </c>
      <c r="AO494" s="98" t="str">
        <f ca="1">VLOOKUP(AG494,'TACC Competition'!$Z:$AA,2,0)</f>
        <v>Scotland</v>
      </c>
      <c r="AP494" s="98" t="str">
        <f ca="1">VLOOKUP(AH494,'TACC Competition'!$Z:$AA,2,0)</f>
        <v>Egypt</v>
      </c>
      <c r="AQ494" s="98" t="str">
        <f ca="1">VLOOKUP(AI494,'TACC Competition'!$Z:$AA,2,0)</f>
        <v>Qatar</v>
      </c>
      <c r="AR494" s="98" t="str">
        <f ca="1">VLOOKUP(AJ494,'TACC Competition'!$Z:$AA,2,0)</f>
        <v>Turkiye</v>
      </c>
      <c r="AS494" s="98" t="str">
        <f ca="1">VLOOKUP(AK494,'TACC Competition'!$Z:$AA,2,0)</f>
        <v>Czechia</v>
      </c>
      <c r="AT494" s="98" t="str">
        <f ca="1">VLOOKUP(AL494,'TACC Competition'!$Z:$AA,2,0)</f>
        <v>Sweden</v>
      </c>
      <c r="AU494" s="98" t="str">
        <f ca="1">VLOOKUP(AM494,'TACC Competition'!$Z:$AA,2,0)</f>
        <v>Cote d'Ivoire</v>
      </c>
      <c r="AV494" s="98" t="str">
        <f ca="1">VLOOKUP(AN494,'TACC Competition'!$Z:$AA,2,0)</f>
        <v>Uzbekistan</v>
      </c>
    </row>
    <row r="495" spans="19:48" x14ac:dyDescent="0.15">
      <c r="S495" s="43" t="str">
        <f t="shared" si="19"/>
        <v>ABCDEFGJ</v>
      </c>
      <c r="T495" s="93">
        <v>493</v>
      </c>
      <c r="U495" s="96" t="s">
        <v>69</v>
      </c>
      <c r="V495" s="96" t="s">
        <v>70</v>
      </c>
      <c r="W495" s="96" t="s">
        <v>71</v>
      </c>
      <c r="X495" s="96" t="s">
        <v>64</v>
      </c>
      <c r="Y495" s="96" t="s">
        <v>72</v>
      </c>
      <c r="Z495" s="96" t="s">
        <v>73</v>
      </c>
      <c r="AA495" s="96" t="s">
        <v>106</v>
      </c>
      <c r="AB495" s="96"/>
      <c r="AC495" s="96"/>
      <c r="AD495" s="96" t="s">
        <v>135</v>
      </c>
      <c r="AE495" s="96"/>
      <c r="AF495" s="96"/>
      <c r="AG495" s="97" t="s">
        <v>77</v>
      </c>
      <c r="AH495" s="97" t="s">
        <v>140</v>
      </c>
      <c r="AI495" s="97" t="s">
        <v>76</v>
      </c>
      <c r="AJ495" s="97" t="s">
        <v>75</v>
      </c>
      <c r="AK495" s="97" t="s">
        <v>74</v>
      </c>
      <c r="AL495" s="97" t="s">
        <v>79</v>
      </c>
      <c r="AM495" s="97" t="s">
        <v>78</v>
      </c>
      <c r="AN495" s="97" t="s">
        <v>137</v>
      </c>
      <c r="AO495" s="98" t="str">
        <f ca="1">VLOOKUP(AG495,'TACC Competition'!$Z:$AA,2,0)</f>
        <v>Scotland</v>
      </c>
      <c r="AP495" s="98" t="str">
        <f ca="1">VLOOKUP(AH495,'TACC Competition'!$Z:$AA,2,0)</f>
        <v>Egypt</v>
      </c>
      <c r="AQ495" s="98" t="str">
        <f ca="1">VLOOKUP(AI495,'TACC Competition'!$Z:$AA,2,0)</f>
        <v>Qatar</v>
      </c>
      <c r="AR495" s="98" t="str">
        <f ca="1">VLOOKUP(AJ495,'TACC Competition'!$Z:$AA,2,0)</f>
        <v>Turkiye</v>
      </c>
      <c r="AS495" s="98" t="str">
        <f ca="1">VLOOKUP(AK495,'TACC Competition'!$Z:$AA,2,0)</f>
        <v>Czechia</v>
      </c>
      <c r="AT495" s="98" t="str">
        <f ca="1">VLOOKUP(AL495,'TACC Competition'!$Z:$AA,2,0)</f>
        <v>Sweden</v>
      </c>
      <c r="AU495" s="98" t="str">
        <f ca="1">VLOOKUP(AM495,'TACC Competition'!$Z:$AA,2,0)</f>
        <v>Cote d'Ivoire</v>
      </c>
      <c r="AV495" s="98" t="str">
        <f ca="1">VLOOKUP(AN495,'TACC Competition'!$Z:$AA,2,0)</f>
        <v>Algeria</v>
      </c>
    </row>
    <row r="496" spans="19:48" x14ac:dyDescent="0.15">
      <c r="S496" s="43" t="str">
        <f t="shared" si="19"/>
        <v>ABCDEFGI</v>
      </c>
      <c r="T496" s="93">
        <v>494</v>
      </c>
      <c r="U496" s="96" t="s">
        <v>69</v>
      </c>
      <c r="V496" s="96" t="s">
        <v>70</v>
      </c>
      <c r="W496" s="96" t="s">
        <v>71</v>
      </c>
      <c r="X496" s="96" t="s">
        <v>64</v>
      </c>
      <c r="Y496" s="96" t="s">
        <v>72</v>
      </c>
      <c r="Z496" s="96" t="s">
        <v>73</v>
      </c>
      <c r="AA496" s="96" t="s">
        <v>106</v>
      </c>
      <c r="AB496" s="96"/>
      <c r="AC496" s="96" t="s">
        <v>134</v>
      </c>
      <c r="AD496" s="96"/>
      <c r="AE496" s="96"/>
      <c r="AF496" s="96"/>
      <c r="AG496" s="97" t="s">
        <v>77</v>
      </c>
      <c r="AH496" s="97" t="s">
        <v>140</v>
      </c>
      <c r="AI496" s="97" t="s">
        <v>76</v>
      </c>
      <c r="AJ496" s="97" t="s">
        <v>75</v>
      </c>
      <c r="AK496" s="97" t="s">
        <v>74</v>
      </c>
      <c r="AL496" s="97" t="s">
        <v>79</v>
      </c>
      <c r="AM496" s="97" t="s">
        <v>78</v>
      </c>
      <c r="AN496" s="97" t="s">
        <v>138</v>
      </c>
      <c r="AO496" s="98" t="str">
        <f ca="1">VLOOKUP(AG496,'TACC Competition'!$Z:$AA,2,0)</f>
        <v>Scotland</v>
      </c>
      <c r="AP496" s="98" t="str">
        <f ca="1">VLOOKUP(AH496,'TACC Competition'!$Z:$AA,2,0)</f>
        <v>Egypt</v>
      </c>
      <c r="AQ496" s="98" t="str">
        <f ca="1">VLOOKUP(AI496,'TACC Competition'!$Z:$AA,2,0)</f>
        <v>Qatar</v>
      </c>
      <c r="AR496" s="98" t="str">
        <f ca="1">VLOOKUP(AJ496,'TACC Competition'!$Z:$AA,2,0)</f>
        <v>Turkiye</v>
      </c>
      <c r="AS496" s="98" t="str">
        <f ca="1">VLOOKUP(AK496,'TACC Competition'!$Z:$AA,2,0)</f>
        <v>Czechia</v>
      </c>
      <c r="AT496" s="98" t="str">
        <f ca="1">VLOOKUP(AL496,'TACC Competition'!$Z:$AA,2,0)</f>
        <v>Sweden</v>
      </c>
      <c r="AU496" s="98" t="str">
        <f ca="1">VLOOKUP(AM496,'TACC Competition'!$Z:$AA,2,0)</f>
        <v>Cote d'Ivoire</v>
      </c>
      <c r="AV496" s="98" t="str">
        <f ca="1">VLOOKUP(AN496,'TACC Competition'!$Z:$AA,2,0)</f>
        <v>Norway</v>
      </c>
    </row>
    <row r="497" spans="19:48" x14ac:dyDescent="0.15">
      <c r="S497" s="43" t="str">
        <f t="shared" si="19"/>
        <v>ABCDEFGH</v>
      </c>
      <c r="T497" s="93">
        <v>495</v>
      </c>
      <c r="U497" s="96" t="s">
        <v>69</v>
      </c>
      <c r="V497" s="96" t="s">
        <v>70</v>
      </c>
      <c r="W497" s="96" t="s">
        <v>71</v>
      </c>
      <c r="X497" s="96" t="s">
        <v>64</v>
      </c>
      <c r="Y497" s="96" t="s">
        <v>72</v>
      </c>
      <c r="Z497" s="96" t="s">
        <v>73</v>
      </c>
      <c r="AA497" s="96" t="s">
        <v>106</v>
      </c>
      <c r="AB497" s="96" t="s">
        <v>133</v>
      </c>
      <c r="AC497" s="96"/>
      <c r="AD497" s="96"/>
      <c r="AE497" s="96"/>
      <c r="AF497" s="96"/>
      <c r="AG497" s="97" t="s">
        <v>139</v>
      </c>
      <c r="AH497" s="97" t="s">
        <v>140</v>
      </c>
      <c r="AI497" s="97" t="s">
        <v>76</v>
      </c>
      <c r="AJ497" s="97" t="s">
        <v>77</v>
      </c>
      <c r="AK497" s="97" t="s">
        <v>74</v>
      </c>
      <c r="AL497" s="97" t="s">
        <v>79</v>
      </c>
      <c r="AM497" s="97" t="s">
        <v>75</v>
      </c>
      <c r="AN497" s="97" t="s">
        <v>78</v>
      </c>
      <c r="AO497" s="98" t="str">
        <f ca="1">VLOOKUP(AG497,'TACC Competition'!$Z:$AA,2,0)</f>
        <v>Saudi Arabia</v>
      </c>
      <c r="AP497" s="98" t="str">
        <f ca="1">VLOOKUP(AH497,'TACC Competition'!$Z:$AA,2,0)</f>
        <v>Egypt</v>
      </c>
      <c r="AQ497" s="98" t="str">
        <f ca="1">VLOOKUP(AI497,'TACC Competition'!$Z:$AA,2,0)</f>
        <v>Qatar</v>
      </c>
      <c r="AR497" s="98" t="str">
        <f ca="1">VLOOKUP(AJ497,'TACC Competition'!$Z:$AA,2,0)</f>
        <v>Scotland</v>
      </c>
      <c r="AS497" s="98" t="str">
        <f ca="1">VLOOKUP(AK497,'TACC Competition'!$Z:$AA,2,0)</f>
        <v>Czechia</v>
      </c>
      <c r="AT497" s="98" t="str">
        <f ca="1">VLOOKUP(AL497,'TACC Competition'!$Z:$AA,2,0)</f>
        <v>Sweden</v>
      </c>
      <c r="AU497" s="98" t="str">
        <f ca="1">VLOOKUP(AM497,'TACC Competition'!$Z:$AA,2,0)</f>
        <v>Turkiye</v>
      </c>
      <c r="AV497" s="98" t="str">
        <f ca="1">VLOOKUP(AN497,'TACC Competition'!$Z:$AA,2,0)</f>
        <v>Cote d'Ivoire</v>
      </c>
    </row>
  </sheetData>
  <pageMargins left="0.7" right="0.7" top="0.75" bottom="0.75" header="0.3" footer="0.3"/>
  <ignoredErrors>
    <ignoredError sqref="J17:J2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57B1-533E-9D48-B617-3A81EEB3342A}">
  <sheetPr>
    <tabColor rgb="FF7030A0"/>
  </sheetPr>
  <dimension ref="A1:C219"/>
  <sheetViews>
    <sheetView workbookViewId="0">
      <selection activeCell="K30" sqref="K30"/>
    </sheetView>
  </sheetViews>
  <sheetFormatPr baseColWidth="10" defaultRowHeight="15" x14ac:dyDescent="0.2"/>
  <sheetData>
    <row r="1" spans="1:3" x14ac:dyDescent="0.2">
      <c r="A1" s="7" t="s">
        <v>413</v>
      </c>
      <c r="B1" s="1"/>
    </row>
    <row r="2" spans="1:3" ht="16" x14ac:dyDescent="0.2">
      <c r="A2" s="4" t="s">
        <v>12</v>
      </c>
      <c r="B2" s="4" t="s">
        <v>62</v>
      </c>
      <c r="C2" s="10" t="s">
        <v>493</v>
      </c>
    </row>
    <row r="3" spans="1:3" x14ac:dyDescent="0.2">
      <c r="A3" t="s">
        <v>169</v>
      </c>
      <c r="B3" s="1">
        <v>1</v>
      </c>
      <c r="C3">
        <f>COUNT(B3:B213)</f>
        <v>211</v>
      </c>
    </row>
    <row r="4" spans="1:3" x14ac:dyDescent="0.2">
      <c r="A4" t="s">
        <v>154</v>
      </c>
      <c r="B4" s="1">
        <v>2</v>
      </c>
      <c r="C4">
        <f>C3-1</f>
        <v>210</v>
      </c>
    </row>
    <row r="5" spans="1:3" x14ac:dyDescent="0.2">
      <c r="A5" t="s">
        <v>153</v>
      </c>
      <c r="B5" s="1">
        <v>3</v>
      </c>
      <c r="C5">
        <f t="shared" ref="C5:C68" si="0">C4-1</f>
        <v>209</v>
      </c>
    </row>
    <row r="6" spans="1:3" x14ac:dyDescent="0.2">
      <c r="A6" t="s">
        <v>156</v>
      </c>
      <c r="B6" s="1">
        <v>4</v>
      </c>
      <c r="C6">
        <f t="shared" si="0"/>
        <v>208</v>
      </c>
    </row>
    <row r="7" spans="1:3" x14ac:dyDescent="0.2">
      <c r="A7" t="s">
        <v>51</v>
      </c>
      <c r="B7" s="1">
        <v>5</v>
      </c>
      <c r="C7">
        <f t="shared" si="0"/>
        <v>207</v>
      </c>
    </row>
    <row r="8" spans="1:3" x14ac:dyDescent="0.2">
      <c r="A8" t="s">
        <v>157</v>
      </c>
      <c r="B8" s="1">
        <v>6</v>
      </c>
      <c r="C8">
        <f t="shared" si="0"/>
        <v>206</v>
      </c>
    </row>
    <row r="9" spans="1:3" x14ac:dyDescent="0.2">
      <c r="A9" t="s">
        <v>226</v>
      </c>
      <c r="B9" s="1">
        <v>7</v>
      </c>
      <c r="C9">
        <f t="shared" si="0"/>
        <v>205</v>
      </c>
    </row>
    <row r="10" spans="1:3" x14ac:dyDescent="0.2">
      <c r="A10" t="s">
        <v>227</v>
      </c>
      <c r="B10" s="1">
        <v>8</v>
      </c>
      <c r="C10">
        <f t="shared" si="0"/>
        <v>204</v>
      </c>
    </row>
    <row r="11" spans="1:3" x14ac:dyDescent="0.2">
      <c r="A11" t="s">
        <v>181</v>
      </c>
      <c r="B11" s="1">
        <v>9</v>
      </c>
      <c r="C11">
        <f t="shared" si="0"/>
        <v>203</v>
      </c>
    </row>
    <row r="12" spans="1:3" x14ac:dyDescent="0.2">
      <c r="A12" t="s">
        <v>170</v>
      </c>
      <c r="B12" s="1">
        <v>10</v>
      </c>
      <c r="C12">
        <f t="shared" si="0"/>
        <v>202</v>
      </c>
    </row>
    <row r="13" spans="1:3" x14ac:dyDescent="0.2">
      <c r="A13" t="s">
        <v>155</v>
      </c>
      <c r="B13" s="1">
        <v>11</v>
      </c>
      <c r="C13">
        <f t="shared" si="0"/>
        <v>201</v>
      </c>
    </row>
    <row r="14" spans="1:3" x14ac:dyDescent="0.2">
      <c r="A14" t="s">
        <v>183</v>
      </c>
      <c r="B14" s="1">
        <v>12</v>
      </c>
      <c r="C14">
        <f t="shared" si="0"/>
        <v>200</v>
      </c>
    </row>
    <row r="15" spans="1:3" x14ac:dyDescent="0.2">
      <c r="A15" t="s">
        <v>182</v>
      </c>
      <c r="B15" s="1">
        <v>13</v>
      </c>
      <c r="C15">
        <f t="shared" si="0"/>
        <v>199</v>
      </c>
    </row>
    <row r="16" spans="1:3" x14ac:dyDescent="0.2">
      <c r="A16" t="s">
        <v>125</v>
      </c>
      <c r="B16" s="1">
        <v>14</v>
      </c>
      <c r="C16">
        <f t="shared" si="0"/>
        <v>198</v>
      </c>
    </row>
    <row r="17" spans="1:3" x14ac:dyDescent="0.2">
      <c r="A17" t="s">
        <v>184</v>
      </c>
      <c r="B17" s="1">
        <v>15</v>
      </c>
      <c r="C17">
        <f t="shared" si="0"/>
        <v>197</v>
      </c>
    </row>
    <row r="18" spans="1:3" x14ac:dyDescent="0.2">
      <c r="A18" t="s">
        <v>90</v>
      </c>
      <c r="B18" s="1">
        <v>16</v>
      </c>
      <c r="C18">
        <f t="shared" si="0"/>
        <v>196</v>
      </c>
    </row>
    <row r="19" spans="1:3" x14ac:dyDescent="0.2">
      <c r="A19" t="s">
        <v>172</v>
      </c>
      <c r="B19" s="1">
        <v>17</v>
      </c>
      <c r="C19">
        <f t="shared" si="0"/>
        <v>195</v>
      </c>
    </row>
    <row r="20" spans="1:3" x14ac:dyDescent="0.2">
      <c r="A20" t="s">
        <v>158</v>
      </c>
      <c r="B20" s="1">
        <v>18</v>
      </c>
      <c r="C20">
        <f t="shared" si="0"/>
        <v>194</v>
      </c>
    </row>
    <row r="21" spans="1:3" x14ac:dyDescent="0.2">
      <c r="A21" t="s">
        <v>168</v>
      </c>
      <c r="B21" s="1">
        <v>19</v>
      </c>
      <c r="C21">
        <f t="shared" si="0"/>
        <v>193</v>
      </c>
    </row>
    <row r="22" spans="1:3" x14ac:dyDescent="0.2">
      <c r="A22" t="s">
        <v>167</v>
      </c>
      <c r="B22" s="1">
        <v>20</v>
      </c>
      <c r="C22">
        <f t="shared" si="0"/>
        <v>192</v>
      </c>
    </row>
    <row r="23" spans="1:3" x14ac:dyDescent="0.2">
      <c r="A23" t="s">
        <v>151</v>
      </c>
      <c r="B23" s="1">
        <v>21</v>
      </c>
      <c r="C23">
        <f t="shared" si="0"/>
        <v>191</v>
      </c>
    </row>
    <row r="24" spans="1:3" x14ac:dyDescent="0.2">
      <c r="A24" t="s">
        <v>175</v>
      </c>
      <c r="B24" s="1">
        <v>22</v>
      </c>
      <c r="C24">
        <f t="shared" si="0"/>
        <v>190</v>
      </c>
    </row>
    <row r="25" spans="1:3" x14ac:dyDescent="0.2">
      <c r="A25" t="s">
        <v>159</v>
      </c>
      <c r="B25" s="1">
        <v>23</v>
      </c>
      <c r="C25">
        <f t="shared" si="0"/>
        <v>189</v>
      </c>
    </row>
    <row r="26" spans="1:3" x14ac:dyDescent="0.2">
      <c r="A26" t="s">
        <v>228</v>
      </c>
      <c r="B26" s="1">
        <v>24</v>
      </c>
      <c r="C26">
        <f t="shared" si="0"/>
        <v>188</v>
      </c>
    </row>
    <row r="27" spans="1:3" x14ac:dyDescent="0.2">
      <c r="A27" t="s">
        <v>164</v>
      </c>
      <c r="B27" s="1">
        <v>25</v>
      </c>
      <c r="C27">
        <f t="shared" si="0"/>
        <v>187</v>
      </c>
    </row>
    <row r="28" spans="1:3" x14ac:dyDescent="0.2">
      <c r="A28" t="s">
        <v>185</v>
      </c>
      <c r="B28" s="1">
        <v>26</v>
      </c>
      <c r="C28">
        <f t="shared" si="0"/>
        <v>186</v>
      </c>
    </row>
    <row r="29" spans="1:3" x14ac:dyDescent="0.2">
      <c r="A29" t="s">
        <v>191</v>
      </c>
      <c r="B29" s="1">
        <v>27</v>
      </c>
      <c r="C29">
        <f t="shared" si="0"/>
        <v>185</v>
      </c>
    </row>
    <row r="30" spans="1:3" x14ac:dyDescent="0.2">
      <c r="A30" t="s">
        <v>126</v>
      </c>
      <c r="B30" s="1">
        <v>28</v>
      </c>
      <c r="C30">
        <f t="shared" si="0"/>
        <v>184</v>
      </c>
    </row>
    <row r="31" spans="1:3" x14ac:dyDescent="0.2">
      <c r="A31" t="s">
        <v>186</v>
      </c>
      <c r="B31" s="1">
        <v>29</v>
      </c>
      <c r="C31">
        <f t="shared" si="0"/>
        <v>183</v>
      </c>
    </row>
    <row r="32" spans="1:3" x14ac:dyDescent="0.2">
      <c r="A32" t="s">
        <v>187</v>
      </c>
      <c r="B32" s="1">
        <v>30</v>
      </c>
      <c r="C32">
        <f t="shared" si="0"/>
        <v>182</v>
      </c>
    </row>
    <row r="33" spans="1:3" x14ac:dyDescent="0.2">
      <c r="A33" t="s">
        <v>188</v>
      </c>
      <c r="B33" s="1">
        <v>31</v>
      </c>
      <c r="C33">
        <f t="shared" si="0"/>
        <v>181</v>
      </c>
    </row>
    <row r="34" spans="1:3" x14ac:dyDescent="0.2">
      <c r="A34" t="s">
        <v>189</v>
      </c>
      <c r="B34" s="1">
        <v>32</v>
      </c>
      <c r="C34">
        <f t="shared" si="0"/>
        <v>180</v>
      </c>
    </row>
    <row r="35" spans="1:3" x14ac:dyDescent="0.2">
      <c r="A35" t="s">
        <v>162</v>
      </c>
      <c r="B35" s="1">
        <v>33</v>
      </c>
      <c r="C35">
        <f t="shared" si="0"/>
        <v>179</v>
      </c>
    </row>
    <row r="36" spans="1:3" x14ac:dyDescent="0.2">
      <c r="A36" t="s">
        <v>161</v>
      </c>
      <c r="B36" s="1">
        <v>34</v>
      </c>
      <c r="C36">
        <f t="shared" si="0"/>
        <v>178</v>
      </c>
    </row>
    <row r="37" spans="1:3" x14ac:dyDescent="0.2">
      <c r="A37" t="s">
        <v>190</v>
      </c>
      <c r="B37" s="1">
        <v>35</v>
      </c>
      <c r="C37">
        <f t="shared" si="0"/>
        <v>177</v>
      </c>
    </row>
    <row r="38" spans="1:3" x14ac:dyDescent="0.2">
      <c r="A38" t="s">
        <v>174</v>
      </c>
      <c r="B38" s="1">
        <v>36</v>
      </c>
      <c r="C38">
        <f t="shared" si="0"/>
        <v>176</v>
      </c>
    </row>
    <row r="39" spans="1:3" x14ac:dyDescent="0.2">
      <c r="A39" t="s">
        <v>229</v>
      </c>
      <c r="B39" s="1">
        <v>37</v>
      </c>
      <c r="C39">
        <f t="shared" si="0"/>
        <v>175</v>
      </c>
    </row>
    <row r="40" spans="1:3" x14ac:dyDescent="0.2">
      <c r="A40" t="s">
        <v>49</v>
      </c>
      <c r="B40" s="1">
        <v>38</v>
      </c>
      <c r="C40">
        <f t="shared" si="0"/>
        <v>174</v>
      </c>
    </row>
    <row r="41" spans="1:3" x14ac:dyDescent="0.2">
      <c r="A41" t="s">
        <v>192</v>
      </c>
      <c r="B41" s="1">
        <v>39</v>
      </c>
      <c r="C41">
        <f t="shared" si="0"/>
        <v>173</v>
      </c>
    </row>
    <row r="42" spans="1:3" x14ac:dyDescent="0.2">
      <c r="A42" t="s">
        <v>193</v>
      </c>
      <c r="B42" s="1">
        <v>40</v>
      </c>
      <c r="C42">
        <f t="shared" si="0"/>
        <v>172</v>
      </c>
    </row>
    <row r="43" spans="1:3" x14ac:dyDescent="0.2">
      <c r="A43" t="s">
        <v>230</v>
      </c>
      <c r="B43" s="1">
        <v>41</v>
      </c>
      <c r="C43">
        <f t="shared" si="0"/>
        <v>171</v>
      </c>
    </row>
    <row r="44" spans="1:3" x14ac:dyDescent="0.2">
      <c r="A44" t="s">
        <v>194</v>
      </c>
      <c r="B44" s="1">
        <v>42</v>
      </c>
      <c r="C44">
        <f t="shared" si="0"/>
        <v>170</v>
      </c>
    </row>
    <row r="45" spans="1:3" x14ac:dyDescent="0.2">
      <c r="A45" t="s">
        <v>166</v>
      </c>
      <c r="B45" s="1">
        <v>43</v>
      </c>
      <c r="C45">
        <f t="shared" si="0"/>
        <v>169</v>
      </c>
    </row>
    <row r="46" spans="1:3" x14ac:dyDescent="0.2">
      <c r="A46" t="s">
        <v>231</v>
      </c>
      <c r="B46" s="1">
        <v>44</v>
      </c>
      <c r="C46">
        <f t="shared" si="0"/>
        <v>168</v>
      </c>
    </row>
    <row r="47" spans="1:3" x14ac:dyDescent="0.2">
      <c r="A47" t="s">
        <v>171</v>
      </c>
      <c r="B47" s="1">
        <v>45</v>
      </c>
      <c r="C47">
        <f t="shared" si="0"/>
        <v>167</v>
      </c>
    </row>
    <row r="48" spans="1:3" x14ac:dyDescent="0.2">
      <c r="A48" t="s">
        <v>232</v>
      </c>
      <c r="B48" s="1">
        <v>46</v>
      </c>
      <c r="C48">
        <f t="shared" si="0"/>
        <v>166</v>
      </c>
    </row>
    <row r="49" spans="1:3" x14ac:dyDescent="0.2">
      <c r="A49" t="s">
        <v>233</v>
      </c>
      <c r="B49" s="1">
        <v>47</v>
      </c>
      <c r="C49">
        <f t="shared" si="0"/>
        <v>165</v>
      </c>
    </row>
    <row r="50" spans="1:3" x14ac:dyDescent="0.2">
      <c r="A50" t="s">
        <v>234</v>
      </c>
      <c r="B50" s="1">
        <v>48</v>
      </c>
      <c r="C50">
        <f t="shared" si="0"/>
        <v>164</v>
      </c>
    </row>
    <row r="51" spans="1:3" x14ac:dyDescent="0.2">
      <c r="A51" t="s">
        <v>180</v>
      </c>
      <c r="B51" s="1">
        <v>49</v>
      </c>
      <c r="C51">
        <f t="shared" si="0"/>
        <v>163</v>
      </c>
    </row>
    <row r="52" spans="1:3" x14ac:dyDescent="0.2">
      <c r="A52" t="s">
        <v>235</v>
      </c>
      <c r="B52" s="1">
        <v>50</v>
      </c>
      <c r="C52">
        <f t="shared" si="0"/>
        <v>162</v>
      </c>
    </row>
    <row r="53" spans="1:3" x14ac:dyDescent="0.2">
      <c r="A53" t="s">
        <v>236</v>
      </c>
      <c r="B53" s="1">
        <v>51</v>
      </c>
      <c r="C53">
        <f t="shared" si="0"/>
        <v>161</v>
      </c>
    </row>
    <row r="54" spans="1:3" x14ac:dyDescent="0.2">
      <c r="A54" t="s">
        <v>160</v>
      </c>
      <c r="B54" s="1">
        <v>52</v>
      </c>
      <c r="C54">
        <f t="shared" si="0"/>
        <v>160</v>
      </c>
    </row>
    <row r="55" spans="1:3" x14ac:dyDescent="0.2">
      <c r="A55" t="s">
        <v>237</v>
      </c>
      <c r="B55" s="1">
        <v>53</v>
      </c>
      <c r="C55">
        <f t="shared" si="0"/>
        <v>159</v>
      </c>
    </row>
    <row r="56" spans="1:3" x14ac:dyDescent="0.2">
      <c r="A56" t="s">
        <v>173</v>
      </c>
      <c r="B56" s="1">
        <v>54</v>
      </c>
      <c r="C56">
        <f t="shared" si="0"/>
        <v>158</v>
      </c>
    </row>
    <row r="57" spans="1:3" x14ac:dyDescent="0.2">
      <c r="A57" t="s">
        <v>238</v>
      </c>
      <c r="B57" s="1">
        <v>55</v>
      </c>
      <c r="C57">
        <f t="shared" si="0"/>
        <v>157</v>
      </c>
    </row>
    <row r="58" spans="1:3" x14ac:dyDescent="0.2">
      <c r="A58" t="s">
        <v>239</v>
      </c>
      <c r="B58" s="1">
        <v>56</v>
      </c>
      <c r="C58">
        <f t="shared" si="0"/>
        <v>156</v>
      </c>
    </row>
    <row r="59" spans="1:3" x14ac:dyDescent="0.2">
      <c r="A59" t="s">
        <v>240</v>
      </c>
      <c r="B59" s="1">
        <v>57</v>
      </c>
      <c r="C59">
        <f t="shared" si="0"/>
        <v>155</v>
      </c>
    </row>
    <row r="60" spans="1:3" x14ac:dyDescent="0.2">
      <c r="A60" t="s">
        <v>163</v>
      </c>
      <c r="B60" s="1">
        <v>58</v>
      </c>
      <c r="C60">
        <f t="shared" si="0"/>
        <v>154</v>
      </c>
    </row>
    <row r="61" spans="1:3" x14ac:dyDescent="0.2">
      <c r="A61" t="s">
        <v>241</v>
      </c>
      <c r="B61" s="1">
        <v>59</v>
      </c>
      <c r="C61">
        <f t="shared" si="0"/>
        <v>153</v>
      </c>
    </row>
    <row r="62" spans="1:3" x14ac:dyDescent="0.2">
      <c r="A62" t="s">
        <v>545</v>
      </c>
      <c r="B62" s="1">
        <v>60</v>
      </c>
      <c r="C62">
        <f t="shared" si="0"/>
        <v>152</v>
      </c>
    </row>
    <row r="63" spans="1:3" x14ac:dyDescent="0.2">
      <c r="A63" t="s">
        <v>242</v>
      </c>
      <c r="B63" s="1">
        <v>61</v>
      </c>
      <c r="C63">
        <f t="shared" si="0"/>
        <v>151</v>
      </c>
    </row>
    <row r="64" spans="1:3" x14ac:dyDescent="0.2">
      <c r="A64" t="s">
        <v>178</v>
      </c>
      <c r="B64" s="1">
        <v>62</v>
      </c>
      <c r="C64">
        <f t="shared" si="0"/>
        <v>150</v>
      </c>
    </row>
    <row r="65" spans="1:3" x14ac:dyDescent="0.2">
      <c r="A65" t="s">
        <v>243</v>
      </c>
      <c r="B65" s="1">
        <v>63</v>
      </c>
      <c r="C65">
        <f t="shared" si="0"/>
        <v>149</v>
      </c>
    </row>
    <row r="66" spans="1:3" x14ac:dyDescent="0.2">
      <c r="A66" t="s">
        <v>244</v>
      </c>
      <c r="B66" s="1">
        <v>64</v>
      </c>
      <c r="C66">
        <f t="shared" si="0"/>
        <v>148</v>
      </c>
    </row>
    <row r="67" spans="1:3" x14ac:dyDescent="0.2">
      <c r="A67" t="s">
        <v>245</v>
      </c>
      <c r="B67" s="1">
        <v>65</v>
      </c>
      <c r="C67">
        <f t="shared" si="0"/>
        <v>147</v>
      </c>
    </row>
    <row r="68" spans="1:3" x14ac:dyDescent="0.2">
      <c r="A68" t="s">
        <v>246</v>
      </c>
      <c r="B68" s="1">
        <v>66</v>
      </c>
      <c r="C68">
        <f t="shared" si="0"/>
        <v>146</v>
      </c>
    </row>
    <row r="69" spans="1:3" x14ac:dyDescent="0.2">
      <c r="A69" t="s">
        <v>247</v>
      </c>
      <c r="B69" s="1">
        <v>67</v>
      </c>
      <c r="C69">
        <f t="shared" ref="C69:C132" si="1">C68-1</f>
        <v>145</v>
      </c>
    </row>
    <row r="70" spans="1:3" x14ac:dyDescent="0.2">
      <c r="A70" t="s">
        <v>248</v>
      </c>
      <c r="B70" s="1">
        <v>68</v>
      </c>
      <c r="C70">
        <f t="shared" si="1"/>
        <v>144</v>
      </c>
    </row>
    <row r="71" spans="1:3" x14ac:dyDescent="0.2">
      <c r="A71" t="s">
        <v>249</v>
      </c>
      <c r="B71" s="1">
        <v>69</v>
      </c>
      <c r="C71">
        <f t="shared" si="1"/>
        <v>143</v>
      </c>
    </row>
    <row r="72" spans="1:3" x14ac:dyDescent="0.2">
      <c r="A72" t="s">
        <v>250</v>
      </c>
      <c r="B72" s="1">
        <v>70</v>
      </c>
      <c r="C72">
        <f t="shared" si="1"/>
        <v>142</v>
      </c>
    </row>
    <row r="73" spans="1:3" x14ac:dyDescent="0.2">
      <c r="A73" t="s">
        <v>453</v>
      </c>
      <c r="B73" s="1">
        <v>71</v>
      </c>
      <c r="C73">
        <f t="shared" si="1"/>
        <v>141</v>
      </c>
    </row>
    <row r="74" spans="1:3" x14ac:dyDescent="0.2">
      <c r="A74" t="s">
        <v>251</v>
      </c>
      <c r="B74" s="1">
        <v>72</v>
      </c>
      <c r="C74">
        <f t="shared" si="1"/>
        <v>140</v>
      </c>
    </row>
    <row r="75" spans="1:3" x14ac:dyDescent="0.2">
      <c r="A75" t="s">
        <v>177</v>
      </c>
      <c r="B75" s="1">
        <v>73</v>
      </c>
      <c r="C75">
        <f t="shared" si="1"/>
        <v>139</v>
      </c>
    </row>
    <row r="76" spans="1:3" x14ac:dyDescent="0.2">
      <c r="A76" t="s">
        <v>252</v>
      </c>
      <c r="B76" s="1">
        <v>74</v>
      </c>
      <c r="C76">
        <f t="shared" si="1"/>
        <v>138</v>
      </c>
    </row>
    <row r="77" spans="1:3" x14ac:dyDescent="0.2">
      <c r="A77" t="s">
        <v>546</v>
      </c>
      <c r="B77" s="1">
        <v>75</v>
      </c>
      <c r="C77">
        <f t="shared" si="1"/>
        <v>137</v>
      </c>
    </row>
    <row r="78" spans="1:3" x14ac:dyDescent="0.2">
      <c r="A78" t="s">
        <v>253</v>
      </c>
      <c r="B78" s="1">
        <v>76</v>
      </c>
      <c r="C78">
        <f t="shared" si="1"/>
        <v>136</v>
      </c>
    </row>
    <row r="79" spans="1:3" x14ac:dyDescent="0.2">
      <c r="A79" t="s">
        <v>254</v>
      </c>
      <c r="B79" s="1">
        <v>77</v>
      </c>
      <c r="C79">
        <f t="shared" si="1"/>
        <v>135</v>
      </c>
    </row>
    <row r="80" spans="1:3" x14ac:dyDescent="0.2">
      <c r="A80" t="s">
        <v>255</v>
      </c>
      <c r="B80" s="1">
        <v>78</v>
      </c>
      <c r="C80">
        <f t="shared" si="1"/>
        <v>134</v>
      </c>
    </row>
    <row r="81" spans="1:3" x14ac:dyDescent="0.2">
      <c r="A81" t="s">
        <v>256</v>
      </c>
      <c r="B81" s="1">
        <v>79</v>
      </c>
      <c r="C81">
        <f t="shared" si="1"/>
        <v>133</v>
      </c>
    </row>
    <row r="82" spans="1:3" x14ac:dyDescent="0.2">
      <c r="A82" t="s">
        <v>257</v>
      </c>
      <c r="B82" s="1">
        <v>80</v>
      </c>
      <c r="C82">
        <f t="shared" si="1"/>
        <v>132</v>
      </c>
    </row>
    <row r="83" spans="1:3" x14ac:dyDescent="0.2">
      <c r="A83" t="s">
        <v>258</v>
      </c>
      <c r="B83" s="1">
        <v>81</v>
      </c>
      <c r="C83">
        <f t="shared" si="1"/>
        <v>131</v>
      </c>
    </row>
    <row r="84" spans="1:3" x14ac:dyDescent="0.2">
      <c r="A84" t="s">
        <v>451</v>
      </c>
      <c r="B84" s="1">
        <v>82</v>
      </c>
      <c r="C84">
        <f t="shared" si="1"/>
        <v>130</v>
      </c>
    </row>
    <row r="85" spans="1:3" x14ac:dyDescent="0.2">
      <c r="A85" t="s">
        <v>259</v>
      </c>
      <c r="B85" s="1">
        <v>83</v>
      </c>
      <c r="C85">
        <f t="shared" si="1"/>
        <v>129</v>
      </c>
    </row>
    <row r="86" spans="1:3" x14ac:dyDescent="0.2">
      <c r="A86" t="s">
        <v>260</v>
      </c>
      <c r="B86" s="1">
        <v>84</v>
      </c>
      <c r="C86">
        <f t="shared" si="1"/>
        <v>128</v>
      </c>
    </row>
    <row r="87" spans="1:3" x14ac:dyDescent="0.2">
      <c r="A87" t="s">
        <v>165</v>
      </c>
      <c r="B87" s="1">
        <v>85</v>
      </c>
      <c r="C87">
        <f t="shared" si="1"/>
        <v>127</v>
      </c>
    </row>
    <row r="88" spans="1:3" x14ac:dyDescent="0.2">
      <c r="A88" t="s">
        <v>261</v>
      </c>
      <c r="B88" s="1">
        <v>86</v>
      </c>
      <c r="C88">
        <f t="shared" si="1"/>
        <v>126</v>
      </c>
    </row>
    <row r="89" spans="1:3" x14ac:dyDescent="0.2">
      <c r="A89" t="s">
        <v>262</v>
      </c>
      <c r="B89" s="1">
        <v>87</v>
      </c>
      <c r="C89">
        <f t="shared" si="1"/>
        <v>125</v>
      </c>
    </row>
    <row r="90" spans="1:3" x14ac:dyDescent="0.2">
      <c r="A90" t="s">
        <v>263</v>
      </c>
      <c r="B90" s="1">
        <v>88</v>
      </c>
      <c r="C90">
        <f t="shared" si="1"/>
        <v>124</v>
      </c>
    </row>
    <row r="91" spans="1:3" x14ac:dyDescent="0.2">
      <c r="A91" t="s">
        <v>264</v>
      </c>
      <c r="B91" s="1">
        <v>89</v>
      </c>
      <c r="C91">
        <f t="shared" si="1"/>
        <v>123</v>
      </c>
    </row>
    <row r="92" spans="1:3" x14ac:dyDescent="0.2">
      <c r="A92" t="s">
        <v>265</v>
      </c>
      <c r="B92" s="1">
        <v>90</v>
      </c>
      <c r="C92">
        <f t="shared" si="1"/>
        <v>122</v>
      </c>
    </row>
    <row r="93" spans="1:3" x14ac:dyDescent="0.2">
      <c r="A93" t="s">
        <v>266</v>
      </c>
      <c r="B93" s="1">
        <v>91</v>
      </c>
      <c r="C93">
        <f t="shared" si="1"/>
        <v>121</v>
      </c>
    </row>
    <row r="94" spans="1:3" x14ac:dyDescent="0.2">
      <c r="A94" t="s">
        <v>267</v>
      </c>
      <c r="B94" s="1">
        <v>92</v>
      </c>
      <c r="C94">
        <f t="shared" si="1"/>
        <v>120</v>
      </c>
    </row>
    <row r="95" spans="1:3" x14ac:dyDescent="0.2">
      <c r="A95" t="s">
        <v>268</v>
      </c>
      <c r="B95" s="1">
        <v>93</v>
      </c>
      <c r="C95">
        <f t="shared" si="1"/>
        <v>119</v>
      </c>
    </row>
    <row r="96" spans="1:3" x14ac:dyDescent="0.2">
      <c r="A96" t="s">
        <v>269</v>
      </c>
      <c r="B96" s="1">
        <v>94</v>
      </c>
      <c r="C96">
        <f t="shared" si="1"/>
        <v>118</v>
      </c>
    </row>
    <row r="97" spans="1:3" x14ac:dyDescent="0.2">
      <c r="A97" t="s">
        <v>179</v>
      </c>
      <c r="B97" s="1">
        <v>95</v>
      </c>
      <c r="C97">
        <f t="shared" si="1"/>
        <v>117</v>
      </c>
    </row>
    <row r="98" spans="1:3" x14ac:dyDescent="0.2">
      <c r="A98" t="s">
        <v>270</v>
      </c>
      <c r="B98" s="1">
        <v>96</v>
      </c>
      <c r="C98">
        <f t="shared" si="1"/>
        <v>116</v>
      </c>
    </row>
    <row r="99" spans="1:3" x14ac:dyDescent="0.2">
      <c r="A99" t="s">
        <v>271</v>
      </c>
      <c r="B99" s="1">
        <v>97</v>
      </c>
      <c r="C99">
        <f t="shared" si="1"/>
        <v>115</v>
      </c>
    </row>
    <row r="100" spans="1:3" x14ac:dyDescent="0.2">
      <c r="A100" t="s">
        <v>272</v>
      </c>
      <c r="B100" s="1">
        <v>98</v>
      </c>
      <c r="C100">
        <f t="shared" si="1"/>
        <v>114</v>
      </c>
    </row>
    <row r="101" spans="1:3" x14ac:dyDescent="0.2">
      <c r="A101" t="s">
        <v>273</v>
      </c>
      <c r="B101" s="1">
        <v>99</v>
      </c>
      <c r="C101">
        <f t="shared" si="1"/>
        <v>113</v>
      </c>
    </row>
    <row r="102" spans="1:3" x14ac:dyDescent="0.2">
      <c r="A102" t="s">
        <v>274</v>
      </c>
      <c r="B102" s="1">
        <v>100</v>
      </c>
      <c r="C102">
        <f t="shared" si="1"/>
        <v>112</v>
      </c>
    </row>
    <row r="103" spans="1:3" x14ac:dyDescent="0.2">
      <c r="A103" t="s">
        <v>275</v>
      </c>
      <c r="B103" s="1">
        <v>101</v>
      </c>
      <c r="C103">
        <f t="shared" si="1"/>
        <v>111</v>
      </c>
    </row>
    <row r="104" spans="1:3" x14ac:dyDescent="0.2">
      <c r="A104" t="s">
        <v>276</v>
      </c>
      <c r="B104" s="1">
        <v>102</v>
      </c>
      <c r="C104">
        <f t="shared" si="1"/>
        <v>110</v>
      </c>
    </row>
    <row r="105" spans="1:3" x14ac:dyDescent="0.2">
      <c r="A105" t="s">
        <v>277</v>
      </c>
      <c r="B105" s="1">
        <v>103</v>
      </c>
      <c r="C105">
        <f t="shared" si="1"/>
        <v>109</v>
      </c>
    </row>
    <row r="106" spans="1:3" x14ac:dyDescent="0.2">
      <c r="A106" t="s">
        <v>278</v>
      </c>
      <c r="B106" s="1">
        <v>104</v>
      </c>
      <c r="C106">
        <f t="shared" si="1"/>
        <v>108</v>
      </c>
    </row>
    <row r="107" spans="1:3" x14ac:dyDescent="0.2">
      <c r="A107" t="s">
        <v>279</v>
      </c>
      <c r="B107" s="1">
        <v>105</v>
      </c>
      <c r="C107">
        <f t="shared" si="1"/>
        <v>107</v>
      </c>
    </row>
    <row r="108" spans="1:3" x14ac:dyDescent="0.2">
      <c r="A108" t="s">
        <v>280</v>
      </c>
      <c r="B108" s="1">
        <v>106</v>
      </c>
      <c r="C108">
        <f t="shared" si="1"/>
        <v>106</v>
      </c>
    </row>
    <row r="109" spans="1:3" x14ac:dyDescent="0.2">
      <c r="A109" t="s">
        <v>281</v>
      </c>
      <c r="B109" s="1">
        <v>107</v>
      </c>
      <c r="C109">
        <f t="shared" si="1"/>
        <v>105</v>
      </c>
    </row>
    <row r="110" spans="1:3" x14ac:dyDescent="0.2">
      <c r="A110" t="s">
        <v>282</v>
      </c>
      <c r="B110" s="1">
        <v>108</v>
      </c>
      <c r="C110">
        <f t="shared" si="1"/>
        <v>104</v>
      </c>
    </row>
    <row r="111" spans="1:3" x14ac:dyDescent="0.2">
      <c r="A111" t="s">
        <v>283</v>
      </c>
      <c r="B111" s="1">
        <v>109</v>
      </c>
      <c r="C111">
        <f t="shared" si="1"/>
        <v>103</v>
      </c>
    </row>
    <row r="112" spans="1:3" x14ac:dyDescent="0.2">
      <c r="A112" t="s">
        <v>284</v>
      </c>
      <c r="B112" s="1">
        <v>110</v>
      </c>
      <c r="C112">
        <f t="shared" si="1"/>
        <v>102</v>
      </c>
    </row>
    <row r="113" spans="1:3" x14ac:dyDescent="0.2">
      <c r="A113" t="s">
        <v>285</v>
      </c>
      <c r="B113" s="1">
        <v>111</v>
      </c>
      <c r="C113">
        <f t="shared" si="1"/>
        <v>101</v>
      </c>
    </row>
    <row r="114" spans="1:3" x14ac:dyDescent="0.2">
      <c r="A114" t="s">
        <v>286</v>
      </c>
      <c r="B114" s="1">
        <v>112</v>
      </c>
      <c r="C114">
        <f t="shared" si="1"/>
        <v>100</v>
      </c>
    </row>
    <row r="115" spans="1:3" x14ac:dyDescent="0.2">
      <c r="A115" t="s">
        <v>287</v>
      </c>
      <c r="B115" s="1">
        <v>113</v>
      </c>
      <c r="C115">
        <f t="shared" si="1"/>
        <v>99</v>
      </c>
    </row>
    <row r="116" spans="1:3" x14ac:dyDescent="0.2">
      <c r="A116" t="s">
        <v>288</v>
      </c>
      <c r="B116" s="1">
        <v>114</v>
      </c>
      <c r="C116">
        <f t="shared" si="1"/>
        <v>98</v>
      </c>
    </row>
    <row r="117" spans="1:3" x14ac:dyDescent="0.2">
      <c r="A117" t="s">
        <v>289</v>
      </c>
      <c r="B117" s="1">
        <v>115</v>
      </c>
      <c r="C117">
        <f t="shared" si="1"/>
        <v>97</v>
      </c>
    </row>
    <row r="118" spans="1:3" x14ac:dyDescent="0.2">
      <c r="A118" t="s">
        <v>290</v>
      </c>
      <c r="B118" s="1">
        <v>116</v>
      </c>
      <c r="C118">
        <f t="shared" si="1"/>
        <v>96</v>
      </c>
    </row>
    <row r="119" spans="1:3" x14ac:dyDescent="0.2">
      <c r="A119" t="s">
        <v>291</v>
      </c>
      <c r="B119" s="1">
        <v>117</v>
      </c>
      <c r="C119">
        <f t="shared" si="1"/>
        <v>95</v>
      </c>
    </row>
    <row r="120" spans="1:3" x14ac:dyDescent="0.2">
      <c r="A120" t="s">
        <v>292</v>
      </c>
      <c r="B120" s="1">
        <v>118</v>
      </c>
      <c r="C120">
        <f t="shared" si="1"/>
        <v>94</v>
      </c>
    </row>
    <row r="121" spans="1:3" x14ac:dyDescent="0.2">
      <c r="A121" t="s">
        <v>293</v>
      </c>
      <c r="B121" s="1">
        <v>119</v>
      </c>
      <c r="C121">
        <f t="shared" si="1"/>
        <v>93</v>
      </c>
    </row>
    <row r="122" spans="1:3" x14ac:dyDescent="0.2">
      <c r="A122" t="s">
        <v>176</v>
      </c>
      <c r="B122" s="1">
        <v>120</v>
      </c>
      <c r="C122">
        <f t="shared" si="1"/>
        <v>92</v>
      </c>
    </row>
    <row r="123" spans="1:3" x14ac:dyDescent="0.2">
      <c r="A123" t="s">
        <v>294</v>
      </c>
      <c r="B123" s="1">
        <v>121</v>
      </c>
      <c r="C123">
        <f t="shared" si="1"/>
        <v>91</v>
      </c>
    </row>
    <row r="124" spans="1:3" x14ac:dyDescent="0.2">
      <c r="A124" t="s">
        <v>295</v>
      </c>
      <c r="B124" s="1">
        <v>122</v>
      </c>
      <c r="C124">
        <f t="shared" si="1"/>
        <v>90</v>
      </c>
    </row>
    <row r="125" spans="1:3" x14ac:dyDescent="0.2">
      <c r="A125" t="s">
        <v>296</v>
      </c>
      <c r="B125" s="1">
        <v>123</v>
      </c>
      <c r="C125">
        <f t="shared" si="1"/>
        <v>89</v>
      </c>
    </row>
    <row r="126" spans="1:3" x14ac:dyDescent="0.2">
      <c r="A126" t="s">
        <v>297</v>
      </c>
      <c r="B126" s="1">
        <v>124</v>
      </c>
      <c r="C126">
        <f t="shared" si="1"/>
        <v>88</v>
      </c>
    </row>
    <row r="127" spans="1:3" x14ac:dyDescent="0.2">
      <c r="A127" t="s">
        <v>298</v>
      </c>
      <c r="B127" s="1">
        <v>125</v>
      </c>
      <c r="C127">
        <f t="shared" si="1"/>
        <v>87</v>
      </c>
    </row>
    <row r="128" spans="1:3" x14ac:dyDescent="0.2">
      <c r="A128" t="s">
        <v>299</v>
      </c>
      <c r="B128" s="1">
        <v>126</v>
      </c>
      <c r="C128">
        <f t="shared" si="1"/>
        <v>86</v>
      </c>
    </row>
    <row r="129" spans="1:3" x14ac:dyDescent="0.2">
      <c r="A129" t="s">
        <v>300</v>
      </c>
      <c r="B129" s="1">
        <v>127</v>
      </c>
      <c r="C129">
        <f t="shared" si="1"/>
        <v>85</v>
      </c>
    </row>
    <row r="130" spans="1:3" x14ac:dyDescent="0.2">
      <c r="A130" t="s">
        <v>301</v>
      </c>
      <c r="B130" s="1">
        <v>128</v>
      </c>
      <c r="C130">
        <f t="shared" si="1"/>
        <v>84</v>
      </c>
    </row>
    <row r="131" spans="1:3" x14ac:dyDescent="0.2">
      <c r="A131" t="s">
        <v>302</v>
      </c>
      <c r="B131" s="1">
        <v>129</v>
      </c>
      <c r="C131">
        <f t="shared" si="1"/>
        <v>83</v>
      </c>
    </row>
    <row r="132" spans="1:3" x14ac:dyDescent="0.2">
      <c r="A132" t="s">
        <v>303</v>
      </c>
      <c r="B132" s="1">
        <v>130</v>
      </c>
      <c r="C132">
        <f t="shared" si="1"/>
        <v>82</v>
      </c>
    </row>
    <row r="133" spans="1:3" x14ac:dyDescent="0.2">
      <c r="A133" t="s">
        <v>304</v>
      </c>
      <c r="B133" s="1">
        <v>131</v>
      </c>
      <c r="C133">
        <f t="shared" ref="C133:C196" si="2">C132-1</f>
        <v>81</v>
      </c>
    </row>
    <row r="134" spans="1:3" x14ac:dyDescent="0.2">
      <c r="A134" t="s">
        <v>305</v>
      </c>
      <c r="B134" s="1">
        <v>132</v>
      </c>
      <c r="C134">
        <f t="shared" si="2"/>
        <v>80</v>
      </c>
    </row>
    <row r="135" spans="1:3" x14ac:dyDescent="0.2">
      <c r="A135" t="s">
        <v>306</v>
      </c>
      <c r="B135" s="1">
        <v>133</v>
      </c>
      <c r="C135">
        <f t="shared" si="2"/>
        <v>79</v>
      </c>
    </row>
    <row r="136" spans="1:3" x14ac:dyDescent="0.2">
      <c r="A136" t="s">
        <v>307</v>
      </c>
      <c r="B136" s="1">
        <v>134</v>
      </c>
      <c r="C136">
        <f t="shared" si="2"/>
        <v>78</v>
      </c>
    </row>
    <row r="137" spans="1:3" x14ac:dyDescent="0.2">
      <c r="A137" t="s">
        <v>308</v>
      </c>
      <c r="B137" s="1">
        <v>135</v>
      </c>
      <c r="C137">
        <f t="shared" si="2"/>
        <v>77</v>
      </c>
    </row>
    <row r="138" spans="1:3" x14ac:dyDescent="0.2">
      <c r="A138" t="s">
        <v>309</v>
      </c>
      <c r="B138" s="1">
        <v>136</v>
      </c>
      <c r="C138">
        <f t="shared" si="2"/>
        <v>76</v>
      </c>
    </row>
    <row r="139" spans="1:3" x14ac:dyDescent="0.2">
      <c r="A139" t="s">
        <v>310</v>
      </c>
      <c r="B139" s="1">
        <v>137</v>
      </c>
      <c r="C139">
        <f t="shared" si="2"/>
        <v>75</v>
      </c>
    </row>
    <row r="140" spans="1:3" x14ac:dyDescent="0.2">
      <c r="A140" t="s">
        <v>311</v>
      </c>
      <c r="B140" s="1">
        <v>138</v>
      </c>
      <c r="C140">
        <f t="shared" si="2"/>
        <v>74</v>
      </c>
    </row>
    <row r="141" spans="1:3" x14ac:dyDescent="0.2">
      <c r="A141" t="s">
        <v>312</v>
      </c>
      <c r="B141" s="1">
        <v>139</v>
      </c>
      <c r="C141">
        <f t="shared" si="2"/>
        <v>73</v>
      </c>
    </row>
    <row r="142" spans="1:3" x14ac:dyDescent="0.2">
      <c r="A142" t="s">
        <v>313</v>
      </c>
      <c r="B142" s="1">
        <v>140</v>
      </c>
      <c r="C142">
        <f t="shared" si="2"/>
        <v>72</v>
      </c>
    </row>
    <row r="143" spans="1:3" x14ac:dyDescent="0.2">
      <c r="A143" t="s">
        <v>314</v>
      </c>
      <c r="B143" s="1">
        <v>141</v>
      </c>
      <c r="C143">
        <f t="shared" si="2"/>
        <v>71</v>
      </c>
    </row>
    <row r="144" spans="1:3" x14ac:dyDescent="0.2">
      <c r="A144" t="s">
        <v>315</v>
      </c>
      <c r="B144" s="1">
        <v>142</v>
      </c>
      <c r="C144">
        <f t="shared" si="2"/>
        <v>70</v>
      </c>
    </row>
    <row r="145" spans="1:3" x14ac:dyDescent="0.2">
      <c r="A145" t="s">
        <v>316</v>
      </c>
      <c r="B145" s="1">
        <v>143</v>
      </c>
      <c r="C145">
        <f t="shared" si="2"/>
        <v>69</v>
      </c>
    </row>
    <row r="146" spans="1:3" x14ac:dyDescent="0.2">
      <c r="A146" t="s">
        <v>317</v>
      </c>
      <c r="B146" s="1">
        <v>144</v>
      </c>
      <c r="C146">
        <f t="shared" si="2"/>
        <v>68</v>
      </c>
    </row>
    <row r="147" spans="1:3" x14ac:dyDescent="0.2">
      <c r="A147" t="s">
        <v>318</v>
      </c>
      <c r="B147" s="1">
        <v>145</v>
      </c>
      <c r="C147">
        <f t="shared" si="2"/>
        <v>67</v>
      </c>
    </row>
    <row r="148" spans="1:3" x14ac:dyDescent="0.2">
      <c r="A148" t="s">
        <v>319</v>
      </c>
      <c r="B148" s="1">
        <v>146</v>
      </c>
      <c r="C148">
        <f t="shared" si="2"/>
        <v>66</v>
      </c>
    </row>
    <row r="149" spans="1:3" x14ac:dyDescent="0.2">
      <c r="A149" t="s">
        <v>320</v>
      </c>
      <c r="B149" s="1">
        <v>147</v>
      </c>
      <c r="C149">
        <f t="shared" si="2"/>
        <v>65</v>
      </c>
    </row>
    <row r="150" spans="1:3" x14ac:dyDescent="0.2">
      <c r="A150" t="s">
        <v>321</v>
      </c>
      <c r="B150" s="1">
        <v>148</v>
      </c>
      <c r="C150">
        <f t="shared" si="2"/>
        <v>64</v>
      </c>
    </row>
    <row r="151" spans="1:3" x14ac:dyDescent="0.2">
      <c r="A151" t="s">
        <v>322</v>
      </c>
      <c r="B151" s="1">
        <v>149</v>
      </c>
      <c r="C151">
        <f t="shared" si="2"/>
        <v>63</v>
      </c>
    </row>
    <row r="152" spans="1:3" x14ac:dyDescent="0.2">
      <c r="A152" t="s">
        <v>323</v>
      </c>
      <c r="B152" s="1">
        <v>150</v>
      </c>
      <c r="C152">
        <f t="shared" si="2"/>
        <v>62</v>
      </c>
    </row>
    <row r="153" spans="1:3" x14ac:dyDescent="0.2">
      <c r="A153" t="s">
        <v>324</v>
      </c>
      <c r="B153" s="1">
        <v>151</v>
      </c>
      <c r="C153">
        <f t="shared" si="2"/>
        <v>61</v>
      </c>
    </row>
    <row r="154" spans="1:3" x14ac:dyDescent="0.2">
      <c r="A154" t="s">
        <v>325</v>
      </c>
      <c r="B154" s="1">
        <v>152</v>
      </c>
      <c r="C154">
        <f t="shared" si="2"/>
        <v>60</v>
      </c>
    </row>
    <row r="155" spans="1:3" x14ac:dyDescent="0.2">
      <c r="A155" t="s">
        <v>326</v>
      </c>
      <c r="B155" s="1">
        <v>153</v>
      </c>
      <c r="C155">
        <f t="shared" si="2"/>
        <v>59</v>
      </c>
    </row>
    <row r="156" spans="1:3" x14ac:dyDescent="0.2">
      <c r="A156" t="s">
        <v>327</v>
      </c>
      <c r="B156" s="1">
        <v>154</v>
      </c>
      <c r="C156">
        <f t="shared" si="2"/>
        <v>58</v>
      </c>
    </row>
    <row r="157" spans="1:3" x14ac:dyDescent="0.2">
      <c r="A157" t="s">
        <v>328</v>
      </c>
      <c r="B157" s="1">
        <v>155</v>
      </c>
      <c r="C157">
        <f t="shared" si="2"/>
        <v>57</v>
      </c>
    </row>
    <row r="158" spans="1:3" x14ac:dyDescent="0.2">
      <c r="A158" t="s">
        <v>329</v>
      </c>
      <c r="B158" s="1">
        <v>156</v>
      </c>
      <c r="C158">
        <f t="shared" si="2"/>
        <v>56</v>
      </c>
    </row>
    <row r="159" spans="1:3" x14ac:dyDescent="0.2">
      <c r="A159" t="s">
        <v>330</v>
      </c>
      <c r="B159" s="1">
        <v>157</v>
      </c>
      <c r="C159">
        <f t="shared" si="2"/>
        <v>55</v>
      </c>
    </row>
    <row r="160" spans="1:3" x14ac:dyDescent="0.2">
      <c r="A160" t="s">
        <v>331</v>
      </c>
      <c r="B160" s="1">
        <v>158</v>
      </c>
      <c r="C160">
        <f t="shared" si="2"/>
        <v>54</v>
      </c>
    </row>
    <row r="161" spans="1:3" x14ac:dyDescent="0.2">
      <c r="A161" t="s">
        <v>332</v>
      </c>
      <c r="B161" s="1">
        <v>159</v>
      </c>
      <c r="C161">
        <f t="shared" si="2"/>
        <v>53</v>
      </c>
    </row>
    <row r="162" spans="1:3" x14ac:dyDescent="0.2">
      <c r="A162" t="s">
        <v>333</v>
      </c>
      <c r="B162" s="1">
        <v>160</v>
      </c>
      <c r="C162">
        <f t="shared" si="2"/>
        <v>52</v>
      </c>
    </row>
    <row r="163" spans="1:3" x14ac:dyDescent="0.2">
      <c r="A163" t="s">
        <v>334</v>
      </c>
      <c r="B163" s="1">
        <v>161</v>
      </c>
      <c r="C163">
        <f t="shared" si="2"/>
        <v>51</v>
      </c>
    </row>
    <row r="164" spans="1:3" x14ac:dyDescent="0.2">
      <c r="A164" t="s">
        <v>335</v>
      </c>
      <c r="B164" s="1">
        <v>162</v>
      </c>
      <c r="C164">
        <f t="shared" si="2"/>
        <v>50</v>
      </c>
    </row>
    <row r="165" spans="1:3" x14ac:dyDescent="0.2">
      <c r="A165" t="s">
        <v>336</v>
      </c>
      <c r="B165" s="1">
        <v>163</v>
      </c>
      <c r="C165">
        <f t="shared" si="2"/>
        <v>49</v>
      </c>
    </row>
    <row r="166" spans="1:3" x14ac:dyDescent="0.2">
      <c r="A166" t="s">
        <v>337</v>
      </c>
      <c r="B166" s="1">
        <v>164</v>
      </c>
      <c r="C166">
        <f t="shared" si="2"/>
        <v>48</v>
      </c>
    </row>
    <row r="167" spans="1:3" x14ac:dyDescent="0.2">
      <c r="A167" t="s">
        <v>338</v>
      </c>
      <c r="B167" s="1">
        <v>165</v>
      </c>
      <c r="C167">
        <f t="shared" si="2"/>
        <v>47</v>
      </c>
    </row>
    <row r="168" spans="1:3" x14ac:dyDescent="0.2">
      <c r="A168" t="s">
        <v>339</v>
      </c>
      <c r="B168" s="1">
        <v>166</v>
      </c>
      <c r="C168">
        <f t="shared" si="2"/>
        <v>46</v>
      </c>
    </row>
    <row r="169" spans="1:3" x14ac:dyDescent="0.2">
      <c r="A169" t="s">
        <v>340</v>
      </c>
      <c r="B169" s="1">
        <v>167</v>
      </c>
      <c r="C169">
        <f t="shared" si="2"/>
        <v>45</v>
      </c>
    </row>
    <row r="170" spans="1:3" x14ac:dyDescent="0.2">
      <c r="A170" t="s">
        <v>341</v>
      </c>
      <c r="B170" s="1">
        <v>168</v>
      </c>
      <c r="C170">
        <f t="shared" si="2"/>
        <v>44</v>
      </c>
    </row>
    <row r="171" spans="1:3" x14ac:dyDescent="0.2">
      <c r="A171" t="s">
        <v>150</v>
      </c>
      <c r="B171" s="1">
        <v>169</v>
      </c>
      <c r="C171">
        <f t="shared" si="2"/>
        <v>43</v>
      </c>
    </row>
    <row r="172" spans="1:3" x14ac:dyDescent="0.2">
      <c r="A172" t="s">
        <v>342</v>
      </c>
      <c r="B172" s="1">
        <v>170</v>
      </c>
      <c r="C172">
        <f t="shared" si="2"/>
        <v>42</v>
      </c>
    </row>
    <row r="173" spans="1:3" x14ac:dyDescent="0.2">
      <c r="A173" t="s">
        <v>343</v>
      </c>
      <c r="B173" s="1">
        <v>171</v>
      </c>
      <c r="C173">
        <f t="shared" si="2"/>
        <v>41</v>
      </c>
    </row>
    <row r="174" spans="1:3" x14ac:dyDescent="0.2">
      <c r="A174" t="s">
        <v>344</v>
      </c>
      <c r="B174" s="1">
        <v>172</v>
      </c>
      <c r="C174">
        <f t="shared" si="2"/>
        <v>40</v>
      </c>
    </row>
    <row r="175" spans="1:3" x14ac:dyDescent="0.2">
      <c r="A175" t="s">
        <v>345</v>
      </c>
      <c r="B175" s="1">
        <v>173</v>
      </c>
      <c r="C175">
        <f t="shared" si="2"/>
        <v>39</v>
      </c>
    </row>
    <row r="176" spans="1:3" x14ac:dyDescent="0.2">
      <c r="A176" t="s">
        <v>346</v>
      </c>
      <c r="B176" s="1">
        <v>174</v>
      </c>
      <c r="C176">
        <f t="shared" si="2"/>
        <v>38</v>
      </c>
    </row>
    <row r="177" spans="1:3" x14ac:dyDescent="0.2">
      <c r="A177" t="s">
        <v>347</v>
      </c>
      <c r="B177" s="1">
        <v>175</v>
      </c>
      <c r="C177">
        <f t="shared" si="2"/>
        <v>37</v>
      </c>
    </row>
    <row r="178" spans="1:3" x14ac:dyDescent="0.2">
      <c r="A178" t="s">
        <v>348</v>
      </c>
      <c r="B178" s="1">
        <v>176</v>
      </c>
      <c r="C178">
        <f t="shared" si="2"/>
        <v>36</v>
      </c>
    </row>
    <row r="179" spans="1:3" x14ac:dyDescent="0.2">
      <c r="A179" t="s">
        <v>349</v>
      </c>
      <c r="B179" s="1">
        <v>177</v>
      </c>
      <c r="C179">
        <f t="shared" si="2"/>
        <v>35</v>
      </c>
    </row>
    <row r="180" spans="1:3" x14ac:dyDescent="0.2">
      <c r="A180" t="s">
        <v>350</v>
      </c>
      <c r="B180" s="1">
        <v>178</v>
      </c>
      <c r="C180">
        <f t="shared" si="2"/>
        <v>34</v>
      </c>
    </row>
    <row r="181" spans="1:3" x14ac:dyDescent="0.2">
      <c r="A181" t="s">
        <v>351</v>
      </c>
      <c r="B181" s="1">
        <v>179</v>
      </c>
      <c r="C181">
        <f t="shared" si="2"/>
        <v>33</v>
      </c>
    </row>
    <row r="182" spans="1:3" x14ac:dyDescent="0.2">
      <c r="A182" t="s">
        <v>352</v>
      </c>
      <c r="B182" s="1">
        <v>180</v>
      </c>
      <c r="C182">
        <f t="shared" si="2"/>
        <v>32</v>
      </c>
    </row>
    <row r="183" spans="1:3" x14ac:dyDescent="0.2">
      <c r="A183" t="s">
        <v>353</v>
      </c>
      <c r="B183" s="1">
        <v>181</v>
      </c>
      <c r="C183">
        <f t="shared" si="2"/>
        <v>31</v>
      </c>
    </row>
    <row r="184" spans="1:3" x14ac:dyDescent="0.2">
      <c r="A184" t="s">
        <v>354</v>
      </c>
      <c r="B184" s="1">
        <v>182</v>
      </c>
      <c r="C184">
        <f t="shared" si="2"/>
        <v>30</v>
      </c>
    </row>
    <row r="185" spans="1:3" x14ac:dyDescent="0.2">
      <c r="A185" t="s">
        <v>355</v>
      </c>
      <c r="B185" s="1">
        <v>183</v>
      </c>
      <c r="C185">
        <f t="shared" si="2"/>
        <v>29</v>
      </c>
    </row>
    <row r="186" spans="1:3" x14ac:dyDescent="0.2">
      <c r="A186" t="s">
        <v>356</v>
      </c>
      <c r="B186" s="1">
        <v>184</v>
      </c>
      <c r="C186">
        <f t="shared" si="2"/>
        <v>28</v>
      </c>
    </row>
    <row r="187" spans="1:3" x14ac:dyDescent="0.2">
      <c r="A187" t="s">
        <v>357</v>
      </c>
      <c r="B187" s="1">
        <v>185</v>
      </c>
      <c r="C187">
        <f t="shared" si="2"/>
        <v>27</v>
      </c>
    </row>
    <row r="188" spans="1:3" x14ac:dyDescent="0.2">
      <c r="A188" t="s">
        <v>358</v>
      </c>
      <c r="B188" s="1">
        <v>186</v>
      </c>
      <c r="C188">
        <f t="shared" si="2"/>
        <v>26</v>
      </c>
    </row>
    <row r="189" spans="1:3" x14ac:dyDescent="0.2">
      <c r="A189" t="s">
        <v>359</v>
      </c>
      <c r="B189" s="1">
        <v>187</v>
      </c>
      <c r="C189">
        <f t="shared" si="2"/>
        <v>25</v>
      </c>
    </row>
    <row r="190" spans="1:3" x14ac:dyDescent="0.2">
      <c r="A190" t="s">
        <v>360</v>
      </c>
      <c r="B190" s="1">
        <v>188</v>
      </c>
      <c r="C190">
        <f t="shared" si="2"/>
        <v>24</v>
      </c>
    </row>
    <row r="191" spans="1:3" x14ac:dyDescent="0.2">
      <c r="A191" t="s">
        <v>361</v>
      </c>
      <c r="B191" s="1">
        <v>189</v>
      </c>
      <c r="C191">
        <f t="shared" si="2"/>
        <v>23</v>
      </c>
    </row>
    <row r="192" spans="1:3" x14ac:dyDescent="0.2">
      <c r="A192" t="s">
        <v>362</v>
      </c>
      <c r="B192" s="1">
        <v>190</v>
      </c>
      <c r="C192">
        <f t="shared" si="2"/>
        <v>22</v>
      </c>
    </row>
    <row r="193" spans="1:3" x14ac:dyDescent="0.2">
      <c r="A193" t="s">
        <v>363</v>
      </c>
      <c r="B193" s="1">
        <v>191</v>
      </c>
      <c r="C193">
        <f t="shared" si="2"/>
        <v>21</v>
      </c>
    </row>
    <row r="194" spans="1:3" x14ac:dyDescent="0.2">
      <c r="A194" t="s">
        <v>364</v>
      </c>
      <c r="B194" s="1">
        <v>192</v>
      </c>
      <c r="C194">
        <f t="shared" si="2"/>
        <v>20</v>
      </c>
    </row>
    <row r="195" spans="1:3" x14ac:dyDescent="0.2">
      <c r="A195" t="s">
        <v>365</v>
      </c>
      <c r="B195" s="1">
        <v>193</v>
      </c>
      <c r="C195">
        <f t="shared" si="2"/>
        <v>19</v>
      </c>
    </row>
    <row r="196" spans="1:3" x14ac:dyDescent="0.2">
      <c r="A196" t="s">
        <v>366</v>
      </c>
      <c r="B196" s="1">
        <v>194</v>
      </c>
      <c r="C196">
        <f t="shared" si="2"/>
        <v>18</v>
      </c>
    </row>
    <row r="197" spans="1:3" x14ac:dyDescent="0.2">
      <c r="A197" t="s">
        <v>367</v>
      </c>
      <c r="B197" s="1">
        <v>195</v>
      </c>
      <c r="C197">
        <f t="shared" ref="C197:C213" si="3">C196-1</f>
        <v>17</v>
      </c>
    </row>
    <row r="198" spans="1:3" x14ac:dyDescent="0.2">
      <c r="A198" t="s">
        <v>368</v>
      </c>
      <c r="B198" s="1">
        <v>196</v>
      </c>
      <c r="C198">
        <f t="shared" si="3"/>
        <v>16</v>
      </c>
    </row>
    <row r="199" spans="1:3" x14ac:dyDescent="0.2">
      <c r="A199" t="s">
        <v>369</v>
      </c>
      <c r="B199" s="1">
        <v>197</v>
      </c>
      <c r="C199">
        <f t="shared" si="3"/>
        <v>15</v>
      </c>
    </row>
    <row r="200" spans="1:3" x14ac:dyDescent="0.2">
      <c r="A200" t="s">
        <v>370</v>
      </c>
      <c r="B200" s="1">
        <v>198</v>
      </c>
      <c r="C200">
        <f t="shared" si="3"/>
        <v>14</v>
      </c>
    </row>
    <row r="201" spans="1:3" x14ac:dyDescent="0.2">
      <c r="A201" t="s">
        <v>371</v>
      </c>
      <c r="B201" s="1">
        <v>199</v>
      </c>
      <c r="C201">
        <f t="shared" si="3"/>
        <v>13</v>
      </c>
    </row>
    <row r="202" spans="1:3" x14ac:dyDescent="0.2">
      <c r="A202" t="s">
        <v>372</v>
      </c>
      <c r="B202" s="1">
        <v>200</v>
      </c>
      <c r="C202">
        <f t="shared" si="3"/>
        <v>12</v>
      </c>
    </row>
    <row r="203" spans="1:3" x14ac:dyDescent="0.2">
      <c r="A203" t="s">
        <v>373</v>
      </c>
      <c r="B203" s="1">
        <v>201</v>
      </c>
      <c r="C203">
        <f t="shared" si="3"/>
        <v>11</v>
      </c>
    </row>
    <row r="204" spans="1:3" x14ac:dyDescent="0.2">
      <c r="A204" t="s">
        <v>374</v>
      </c>
      <c r="B204" s="1">
        <v>202</v>
      </c>
      <c r="C204">
        <f t="shared" si="3"/>
        <v>10</v>
      </c>
    </row>
    <row r="205" spans="1:3" x14ac:dyDescent="0.2">
      <c r="A205" t="s">
        <v>375</v>
      </c>
      <c r="B205" s="1">
        <v>203</v>
      </c>
      <c r="C205">
        <f t="shared" si="3"/>
        <v>9</v>
      </c>
    </row>
    <row r="206" spans="1:3" x14ac:dyDescent="0.2">
      <c r="A206" t="s">
        <v>376</v>
      </c>
      <c r="B206" s="1">
        <v>204</v>
      </c>
      <c r="C206">
        <f t="shared" si="3"/>
        <v>8</v>
      </c>
    </row>
    <row r="207" spans="1:3" x14ac:dyDescent="0.2">
      <c r="A207" t="s">
        <v>377</v>
      </c>
      <c r="B207" s="1">
        <v>205</v>
      </c>
      <c r="C207">
        <f t="shared" si="3"/>
        <v>7</v>
      </c>
    </row>
    <row r="208" spans="1:3" x14ac:dyDescent="0.2">
      <c r="A208" t="s">
        <v>378</v>
      </c>
      <c r="B208" s="1">
        <v>206</v>
      </c>
      <c r="C208">
        <f t="shared" si="3"/>
        <v>6</v>
      </c>
    </row>
    <row r="209" spans="1:3" x14ac:dyDescent="0.2">
      <c r="A209" t="s">
        <v>379</v>
      </c>
      <c r="B209" s="1">
        <v>207</v>
      </c>
      <c r="C209">
        <f t="shared" si="3"/>
        <v>5</v>
      </c>
    </row>
    <row r="210" spans="1:3" x14ac:dyDescent="0.2">
      <c r="A210" t="s">
        <v>380</v>
      </c>
      <c r="B210" s="1">
        <v>208</v>
      </c>
      <c r="C210">
        <f t="shared" si="3"/>
        <v>4</v>
      </c>
    </row>
    <row r="211" spans="1:3" x14ac:dyDescent="0.2">
      <c r="A211" t="s">
        <v>381</v>
      </c>
      <c r="B211" s="1">
        <v>209</v>
      </c>
      <c r="C211">
        <f t="shared" si="3"/>
        <v>3</v>
      </c>
    </row>
    <row r="212" spans="1:3" x14ac:dyDescent="0.2">
      <c r="A212" t="s">
        <v>382</v>
      </c>
      <c r="B212" s="1">
        <v>210</v>
      </c>
      <c r="C212">
        <f t="shared" si="3"/>
        <v>2</v>
      </c>
    </row>
    <row r="213" spans="1:3" x14ac:dyDescent="0.2">
      <c r="A213" t="s">
        <v>482</v>
      </c>
      <c r="B213" s="1">
        <v>211</v>
      </c>
      <c r="C213">
        <f t="shared" si="3"/>
        <v>1</v>
      </c>
    </row>
    <row r="214" spans="1:3" x14ac:dyDescent="0.2">
      <c r="A214" t="s">
        <v>448</v>
      </c>
      <c r="C214">
        <v>1</v>
      </c>
    </row>
    <row r="215" spans="1:3" x14ac:dyDescent="0.2">
      <c r="A215" t="s">
        <v>449</v>
      </c>
      <c r="C215">
        <v>1</v>
      </c>
    </row>
    <row r="216" spans="1:3" x14ac:dyDescent="0.2">
      <c r="A216" t="s">
        <v>450</v>
      </c>
      <c r="C216">
        <v>1</v>
      </c>
    </row>
    <row r="217" spans="1:3" x14ac:dyDescent="0.2">
      <c r="A217" t="s">
        <v>452</v>
      </c>
      <c r="C217">
        <v>1</v>
      </c>
    </row>
    <row r="218" spans="1:3" x14ac:dyDescent="0.2">
      <c r="A218" t="s">
        <v>454</v>
      </c>
      <c r="C218">
        <v>1</v>
      </c>
    </row>
    <row r="219" spans="1:3" x14ac:dyDescent="0.2">
      <c r="A219" t="s">
        <v>455</v>
      </c>
      <c r="C219">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13479-32A9-4781-8C75-074232202BD3}">
  <sheetPr codeName="Sheet5">
    <tabColor rgb="FFFFC000"/>
  </sheetPr>
  <dimension ref="A1:L59"/>
  <sheetViews>
    <sheetView workbookViewId="0">
      <selection activeCell="K30" sqref="K30"/>
    </sheetView>
  </sheetViews>
  <sheetFormatPr baseColWidth="10" defaultColWidth="8.83203125" defaultRowHeight="15" x14ac:dyDescent="0.2"/>
  <cols>
    <col min="3" max="3" width="9.1640625" style="1"/>
    <col min="6" max="6" width="9.1640625" style="1"/>
    <col min="9" max="9" width="9.1640625" style="1"/>
  </cols>
  <sheetData>
    <row r="1" spans="1:11" x14ac:dyDescent="0.2">
      <c r="A1" s="2" t="s">
        <v>125</v>
      </c>
      <c r="B1" s="6" t="s">
        <v>23</v>
      </c>
      <c r="C1" s="1">
        <f>COUNTIF('TACC Competition'!$J$12:$J$105,Teams!A1)+COUNTIF('TACC Competition'!$M$12:$M$105,Teams!A1)</f>
        <v>3</v>
      </c>
      <c r="F1" s="1" t="s">
        <v>528</v>
      </c>
      <c r="J1" t="s">
        <v>27</v>
      </c>
      <c r="K1" t="s">
        <v>28</v>
      </c>
    </row>
    <row r="2" spans="1:11" x14ac:dyDescent="0.2">
      <c r="A2" s="2" t="s">
        <v>241</v>
      </c>
      <c r="B2" s="3" t="s">
        <v>29</v>
      </c>
      <c r="C2" s="1">
        <f>COUNTIF('TACC Competition'!$J$12:$J$105,Teams!A2)+COUNTIF('TACC Competition'!$M$12:$M$105,Teams!A2)</f>
        <v>3</v>
      </c>
      <c r="F2" s="1" t="s">
        <v>49</v>
      </c>
    </row>
    <row r="3" spans="1:11" x14ac:dyDescent="0.2">
      <c r="A3" s="2" t="s">
        <v>175</v>
      </c>
      <c r="B3" s="3" t="s">
        <v>33</v>
      </c>
      <c r="C3" s="1">
        <f>COUNTIF('TACC Competition'!$J$12:$J$105,Teams!A3)+COUNTIF('TACC Competition'!$M$12:$M$105,Teams!A3)</f>
        <v>3</v>
      </c>
    </row>
    <row r="4" spans="1:11" x14ac:dyDescent="0.2">
      <c r="A4" s="2" t="s">
        <v>231</v>
      </c>
      <c r="B4" s="3" t="s">
        <v>37</v>
      </c>
      <c r="C4" s="1">
        <f>COUNTIF('TACC Competition'!$J$12:$J$105,Teams!A4)+COUNTIF('TACC Competition'!$M$12:$M$105,Teams!A4)</f>
        <v>3</v>
      </c>
      <c r="F4" s="1" t="s">
        <v>190</v>
      </c>
    </row>
    <row r="5" spans="1:11" x14ac:dyDescent="0.2">
      <c r="F5" s="1" t="s">
        <v>154</v>
      </c>
    </row>
    <row r="6" spans="1:11" x14ac:dyDescent="0.2">
      <c r="A6" s="2" t="s">
        <v>126</v>
      </c>
      <c r="B6" s="6" t="s">
        <v>24</v>
      </c>
      <c r="C6" s="1">
        <f>COUNTIF('TACC Competition'!$J$12:$J$105,Teams!A6)+COUNTIF('TACC Competition'!$M$12:$M$105,Teams!A6)</f>
        <v>3</v>
      </c>
      <c r="F6" s="1" t="s">
        <v>164</v>
      </c>
    </row>
    <row r="7" spans="1:11" x14ac:dyDescent="0.2">
      <c r="A7" s="2" t="s">
        <v>546</v>
      </c>
      <c r="B7" s="3" t="s">
        <v>30</v>
      </c>
      <c r="C7" s="1">
        <f>COUNTIF('TACC Competition'!$J$12:$J$105,Teams!A7)+COUNTIF('TACC Competition'!$M$12:$M$105,Teams!A7)</f>
        <v>3</v>
      </c>
      <c r="F7" s="1" t="s">
        <v>228</v>
      </c>
    </row>
    <row r="8" spans="1:11" x14ac:dyDescent="0.2">
      <c r="A8" s="2" t="s">
        <v>160</v>
      </c>
      <c r="B8" s="3" t="s">
        <v>34</v>
      </c>
      <c r="C8" s="1">
        <f>COUNTIF('TACC Competition'!$J$12:$J$105,Teams!A8)+COUNTIF('TACC Competition'!$M$12:$M$105,Teams!A8)</f>
        <v>3</v>
      </c>
      <c r="F8" s="1" t="s">
        <v>227</v>
      </c>
    </row>
    <row r="9" spans="1:11" x14ac:dyDescent="0.2">
      <c r="A9" s="2" t="s">
        <v>172</v>
      </c>
      <c r="B9" s="3" t="s">
        <v>38</v>
      </c>
      <c r="C9" s="1">
        <f>COUNTIF('TACC Competition'!$J$12:$J$105,Teams!A9)+COUNTIF('TACC Competition'!$M$12:$M$105,Teams!A9)</f>
        <v>3</v>
      </c>
      <c r="F9" s="1" t="s">
        <v>546</v>
      </c>
    </row>
    <row r="10" spans="1:11" x14ac:dyDescent="0.2">
      <c r="F10" s="1" t="s">
        <v>226</v>
      </c>
    </row>
    <row r="11" spans="1:11" x14ac:dyDescent="0.2">
      <c r="A11" s="2" t="s">
        <v>226</v>
      </c>
      <c r="B11" s="3" t="s">
        <v>25</v>
      </c>
      <c r="C11" s="1">
        <f>COUNTIF('TACC Competition'!$J$12:$J$105,Teams!A11)+COUNTIF('TACC Competition'!$M$12:$M$105,Teams!A11)</f>
        <v>3</v>
      </c>
      <c r="F11" s="1" t="s">
        <v>126</v>
      </c>
    </row>
    <row r="12" spans="1:11" x14ac:dyDescent="0.2">
      <c r="A12" s="2" t="s">
        <v>183</v>
      </c>
      <c r="B12" s="3" t="s">
        <v>31</v>
      </c>
      <c r="C12" s="1">
        <f>COUNTIF('TACC Competition'!$J$12:$J$105,Teams!A12)+COUNTIF('TACC Competition'!$M$12:$M$105,Teams!A12)</f>
        <v>3</v>
      </c>
      <c r="F12" s="1" t="s">
        <v>453</v>
      </c>
    </row>
    <row r="13" spans="1:11" x14ac:dyDescent="0.2">
      <c r="A13" s="2" t="s">
        <v>49</v>
      </c>
      <c r="B13" s="3" t="s">
        <v>35</v>
      </c>
      <c r="C13" s="1">
        <f>COUNTIF('TACC Competition'!$J$12:$J$105,Teams!A13)+COUNTIF('TACC Competition'!$M$12:$M$105,Teams!A13)</f>
        <v>3</v>
      </c>
      <c r="F13" s="1" t="s">
        <v>182</v>
      </c>
    </row>
    <row r="14" spans="1:11" x14ac:dyDescent="0.2">
      <c r="A14" s="2" t="s">
        <v>263</v>
      </c>
      <c r="B14" s="3" t="s">
        <v>39</v>
      </c>
      <c r="C14" s="1">
        <f>COUNTIF('TACC Competition'!$J$12:$J$105,Teams!A14)+COUNTIF('TACC Competition'!$M$12:$M$105,Teams!A14)</f>
        <v>3</v>
      </c>
      <c r="F14" s="1" t="s">
        <v>194</v>
      </c>
    </row>
    <row r="15" spans="1:11" x14ac:dyDescent="0.2">
      <c r="F15" s="1" t="s">
        <v>155</v>
      </c>
    </row>
    <row r="16" spans="1:11" x14ac:dyDescent="0.2">
      <c r="A16" s="2" t="s">
        <v>90</v>
      </c>
      <c r="B16" s="6" t="s">
        <v>26</v>
      </c>
      <c r="C16" s="1">
        <f>COUNTIF('TACC Competition'!$J$12:$J$105,Teams!A16)+COUNTIF('TACC Competition'!$M$12:$M$105,Teams!A16)</f>
        <v>3</v>
      </c>
      <c r="F16" s="1" t="s">
        <v>451</v>
      </c>
    </row>
    <row r="17" spans="1:6" x14ac:dyDescent="0.2">
      <c r="A17" s="2" t="s">
        <v>192</v>
      </c>
      <c r="B17" s="3" t="s">
        <v>32</v>
      </c>
      <c r="C17" s="1">
        <f>COUNTIF('TACC Competition'!$J$12:$J$105,Teams!A17)+COUNTIF('TACC Competition'!$M$12:$M$105,Teams!A17)</f>
        <v>3</v>
      </c>
      <c r="F17" s="1" t="s">
        <v>231</v>
      </c>
    </row>
    <row r="18" spans="1:6" x14ac:dyDescent="0.2">
      <c r="A18" s="2" t="s">
        <v>164</v>
      </c>
      <c r="B18" s="3" t="s">
        <v>36</v>
      </c>
      <c r="C18" s="1">
        <f>COUNTIF('TACC Competition'!$J$12:$J$105,Teams!A18)+COUNTIF('TACC Competition'!$M$12:$M$105,Teams!A18)</f>
        <v>3</v>
      </c>
      <c r="F18" s="1" t="s">
        <v>545</v>
      </c>
    </row>
    <row r="19" spans="1:6" x14ac:dyDescent="0.2">
      <c r="A19" s="2" t="s">
        <v>185</v>
      </c>
      <c r="B19" s="3" t="s">
        <v>40</v>
      </c>
      <c r="C19" s="1">
        <f>COUNTIF('TACC Competition'!$J$12:$J$105,Teams!A19)+COUNTIF('TACC Competition'!$M$12:$M$105,Teams!A19)</f>
        <v>3</v>
      </c>
      <c r="F19" s="1" t="s">
        <v>159</v>
      </c>
    </row>
    <row r="20" spans="1:6" x14ac:dyDescent="0.2">
      <c r="F20" s="1" t="s">
        <v>189</v>
      </c>
    </row>
    <row r="21" spans="1:6" x14ac:dyDescent="0.2">
      <c r="A21" s="2" t="s">
        <v>170</v>
      </c>
      <c r="B21" s="3" t="s">
        <v>41</v>
      </c>
      <c r="C21" s="1">
        <f>COUNTIF('TACC Competition'!$J$12:$J$105,Teams!A21)+COUNTIF('TACC Competition'!$M$12:$M$105,Teams!A21)</f>
        <v>3</v>
      </c>
      <c r="F21" s="1" t="s">
        <v>156</v>
      </c>
    </row>
    <row r="22" spans="1:6" x14ac:dyDescent="0.2">
      <c r="A22" s="2" t="s">
        <v>451</v>
      </c>
      <c r="B22" s="3" t="s">
        <v>43</v>
      </c>
      <c r="C22" s="1">
        <f>COUNTIF('TACC Competition'!$J$12:$J$105,Teams!A22)+COUNTIF('TACC Competition'!$M$12:$M$105,Teams!A22)</f>
        <v>3</v>
      </c>
      <c r="F22" s="1" t="s">
        <v>153</v>
      </c>
    </row>
    <row r="23" spans="1:6" x14ac:dyDescent="0.2">
      <c r="A23" s="2" t="s">
        <v>194</v>
      </c>
      <c r="B23" s="3" t="s">
        <v>45</v>
      </c>
      <c r="C23" s="1">
        <f>COUNTIF('TACC Competition'!$J$12:$J$105,Teams!A23)+COUNTIF('TACC Competition'!$M$12:$M$105,Teams!A23)</f>
        <v>3</v>
      </c>
      <c r="F23" s="1" t="s">
        <v>170</v>
      </c>
    </row>
    <row r="24" spans="1:6" x14ac:dyDescent="0.2">
      <c r="A24" s="2" t="s">
        <v>159</v>
      </c>
      <c r="B24" s="3" t="s">
        <v>47</v>
      </c>
      <c r="C24" s="1">
        <f>COUNTIF('TACC Competition'!$J$12:$J$105,Teams!A24)+COUNTIF('TACC Competition'!$M$12:$M$105,Teams!A24)</f>
        <v>3</v>
      </c>
      <c r="F24" s="1" t="s">
        <v>177</v>
      </c>
    </row>
    <row r="25" spans="1:6" x14ac:dyDescent="0.2">
      <c r="F25" s="1" t="s">
        <v>263</v>
      </c>
    </row>
    <row r="26" spans="1:6" x14ac:dyDescent="0.2">
      <c r="A26" s="2" t="s">
        <v>157</v>
      </c>
      <c r="B26" s="3" t="s">
        <v>42</v>
      </c>
      <c r="C26" s="1">
        <f>COUNTIF('TACC Competition'!$J$12:$J$105,Teams!A26)+COUNTIF('TACC Competition'!$M$12:$M$105,Teams!A26)</f>
        <v>3</v>
      </c>
      <c r="F26" s="1" t="s">
        <v>151</v>
      </c>
    </row>
    <row r="27" spans="1:6" x14ac:dyDescent="0.2">
      <c r="A27" s="2" t="s">
        <v>168</v>
      </c>
      <c r="B27" s="3" t="s">
        <v>44</v>
      </c>
      <c r="C27" s="1">
        <f>COUNTIF('TACC Competition'!$J$12:$J$105,Teams!A27)+COUNTIF('TACC Competition'!$M$12:$M$105,Teams!A27)</f>
        <v>3</v>
      </c>
      <c r="F27" s="1" t="s">
        <v>240</v>
      </c>
    </row>
    <row r="28" spans="1:6" x14ac:dyDescent="0.2">
      <c r="A28" s="2" t="s">
        <v>193</v>
      </c>
      <c r="B28" s="3" t="s">
        <v>46</v>
      </c>
      <c r="C28" s="1">
        <f>COUNTIF('TACC Competition'!$J$12:$J$105,Teams!A28)+COUNTIF('TACC Competition'!$M$12:$M$105,Teams!A28)</f>
        <v>3</v>
      </c>
      <c r="F28" s="1" t="s">
        <v>168</v>
      </c>
    </row>
    <row r="29" spans="1:6" x14ac:dyDescent="0.2">
      <c r="A29" s="2" t="s">
        <v>166</v>
      </c>
      <c r="B29" s="3" t="s">
        <v>48</v>
      </c>
      <c r="C29" s="1">
        <f>COUNTIF('TACC Competition'!$J$12:$J$105,Teams!A29)+COUNTIF('TACC Competition'!$M$12:$M$105,Teams!A29)</f>
        <v>3</v>
      </c>
      <c r="F29" s="1" t="s">
        <v>246</v>
      </c>
    </row>
    <row r="30" spans="1:6" x14ac:dyDescent="0.2">
      <c r="F30" s="1" t="s">
        <v>125</v>
      </c>
    </row>
    <row r="31" spans="1:6" x14ac:dyDescent="0.2">
      <c r="A31" s="2" t="s">
        <v>227</v>
      </c>
      <c r="B31" s="3" t="s">
        <v>104</v>
      </c>
      <c r="C31" s="1">
        <f>COUNTIF('TACC Competition'!$J$12:$J$105,Teams!A31)+COUNTIF('TACC Competition'!$M$12:$M$105,Teams!A31)</f>
        <v>3</v>
      </c>
      <c r="F31" s="1" t="s">
        <v>183</v>
      </c>
    </row>
    <row r="32" spans="1:6" x14ac:dyDescent="0.2">
      <c r="A32" s="2" t="s">
        <v>189</v>
      </c>
      <c r="B32" s="3" t="s">
        <v>105</v>
      </c>
      <c r="C32" s="1">
        <f>COUNTIF('TACC Competition'!$J$12:$J$105,Teams!A32)+COUNTIF('TACC Competition'!$M$12:$M$105,Teams!A32)</f>
        <v>3</v>
      </c>
      <c r="F32" s="1" t="s">
        <v>157</v>
      </c>
    </row>
    <row r="33" spans="1:6" x14ac:dyDescent="0.2">
      <c r="A33" s="2" t="s">
        <v>151</v>
      </c>
      <c r="B33" s="3" t="s">
        <v>107</v>
      </c>
      <c r="C33" s="1">
        <f>COUNTIF('TACC Competition'!$J$12:$J$105,Teams!A33)+COUNTIF('TACC Competition'!$M$12:$M$105,Teams!A33)</f>
        <v>3</v>
      </c>
      <c r="F33" s="1" t="s">
        <v>165</v>
      </c>
    </row>
    <row r="34" spans="1:6" x14ac:dyDescent="0.2">
      <c r="A34" s="2" t="s">
        <v>165</v>
      </c>
      <c r="B34" s="3" t="s">
        <v>108</v>
      </c>
      <c r="C34" s="1">
        <f>COUNTIF('TACC Competition'!$J$12:$J$105,Teams!A34)+COUNTIF('TACC Competition'!$M$12:$M$105,Teams!A34)</f>
        <v>3</v>
      </c>
      <c r="F34" s="1" t="s">
        <v>186</v>
      </c>
    </row>
    <row r="35" spans="1:6" x14ac:dyDescent="0.2">
      <c r="F35" s="1" t="s">
        <v>188</v>
      </c>
    </row>
    <row r="36" spans="1:6" x14ac:dyDescent="0.2">
      <c r="A36" s="2" t="s">
        <v>169</v>
      </c>
      <c r="B36" s="3" t="s">
        <v>109</v>
      </c>
      <c r="C36" s="1">
        <f>COUNTIF('TACC Competition'!$J$12:$J$105,Teams!A36)+COUNTIF('TACC Competition'!$M$12:$M$105,Teams!A36)</f>
        <v>3</v>
      </c>
      <c r="F36" s="1" t="s">
        <v>192</v>
      </c>
    </row>
    <row r="37" spans="1:6" x14ac:dyDescent="0.2">
      <c r="A37" s="2" t="s">
        <v>453</v>
      </c>
      <c r="B37" s="3" t="s">
        <v>110</v>
      </c>
      <c r="C37" s="1">
        <f>COUNTIF('TACC Competition'!$J$12:$J$105,Teams!A37)+COUNTIF('TACC Competition'!$M$12:$M$105,Teams!A37)</f>
        <v>3</v>
      </c>
      <c r="F37" s="1" t="s">
        <v>51</v>
      </c>
    </row>
    <row r="38" spans="1:6" x14ac:dyDescent="0.2">
      <c r="A38" s="2" t="s">
        <v>163</v>
      </c>
      <c r="B38" s="3" t="s">
        <v>111</v>
      </c>
      <c r="C38" s="1">
        <f>COUNTIF('TACC Competition'!$J$12:$J$105,Teams!A38)+COUNTIF('TACC Competition'!$M$12:$M$105,Teams!A38)</f>
        <v>3</v>
      </c>
      <c r="F38" s="1" t="s">
        <v>160</v>
      </c>
    </row>
    <row r="39" spans="1:6" x14ac:dyDescent="0.2">
      <c r="A39" s="2" t="s">
        <v>184</v>
      </c>
      <c r="B39" s="3" t="s">
        <v>112</v>
      </c>
      <c r="C39" s="1">
        <f>COUNTIF('TACC Competition'!$J$12:$J$105,Teams!A39)+COUNTIF('TACC Competition'!$M$12:$M$105,Teams!A39)</f>
        <v>3</v>
      </c>
      <c r="F39" s="1" t="s">
        <v>163</v>
      </c>
    </row>
    <row r="40" spans="1:6" x14ac:dyDescent="0.2">
      <c r="F40" s="1" t="s">
        <v>158</v>
      </c>
    </row>
    <row r="41" spans="1:6" x14ac:dyDescent="0.2">
      <c r="A41" s="2" t="s">
        <v>153</v>
      </c>
      <c r="B41" s="3" t="s">
        <v>113</v>
      </c>
      <c r="C41" s="1">
        <f>COUNTIF('TACC Competition'!$J$12:$J$105,Teams!A41)+COUNTIF('TACC Competition'!$M$12:$M$105,Teams!A41)</f>
        <v>3</v>
      </c>
      <c r="F41" s="1" t="s">
        <v>241</v>
      </c>
    </row>
    <row r="42" spans="1:6" x14ac:dyDescent="0.2">
      <c r="A42" s="2" t="s">
        <v>158</v>
      </c>
      <c r="B42" s="3" t="s">
        <v>114</v>
      </c>
      <c r="C42" s="1">
        <f>COUNTIF('TACC Competition'!$J$12:$J$105,Teams!A42)+COUNTIF('TACC Competition'!$M$12:$M$105,Teams!A42)</f>
        <v>3</v>
      </c>
      <c r="F42" s="1" t="s">
        <v>175</v>
      </c>
    </row>
    <row r="43" spans="1:6" x14ac:dyDescent="0.2">
      <c r="A43" s="2" t="s">
        <v>240</v>
      </c>
      <c r="B43" s="3" t="s">
        <v>115</v>
      </c>
      <c r="C43" s="1">
        <f>COUNTIF('TACC Competition'!$J$12:$J$105,Teams!A43)+COUNTIF('TACC Competition'!$M$12:$M$105,Teams!A43)</f>
        <v>3</v>
      </c>
      <c r="F43" s="1" t="s">
        <v>169</v>
      </c>
    </row>
    <row r="44" spans="1:6" x14ac:dyDescent="0.2">
      <c r="A44" s="2" t="s">
        <v>186</v>
      </c>
      <c r="B44" s="3" t="s">
        <v>116</v>
      </c>
      <c r="C44" s="1">
        <f>COUNTIF('TACC Competition'!$J$12:$J$105,Teams!A44)+COUNTIF('TACC Competition'!$M$12:$M$105,Teams!A44)</f>
        <v>3</v>
      </c>
      <c r="F44" s="1" t="s">
        <v>193</v>
      </c>
    </row>
    <row r="45" spans="1:6" x14ac:dyDescent="0.2">
      <c r="F45" s="1" t="s">
        <v>172</v>
      </c>
    </row>
    <row r="46" spans="1:6" x14ac:dyDescent="0.2">
      <c r="A46" s="2" t="s">
        <v>154</v>
      </c>
      <c r="B46" s="3" t="s">
        <v>100</v>
      </c>
      <c r="C46" s="1">
        <f>COUNTIF('TACC Competition'!$J$12:$J$105,Teams!A46)+COUNTIF('TACC Competition'!$M$12:$M$105,Teams!A46)</f>
        <v>3</v>
      </c>
      <c r="F46" s="1" t="s">
        <v>166</v>
      </c>
    </row>
    <row r="47" spans="1:6" x14ac:dyDescent="0.2">
      <c r="A47" s="2" t="s">
        <v>228</v>
      </c>
      <c r="B47" s="3" t="s">
        <v>101</v>
      </c>
      <c r="C47" s="1">
        <f>COUNTIF('TACC Competition'!$J$12:$J$105,Teams!A47)+COUNTIF('TACC Competition'!$M$12:$M$105,Teams!A47)</f>
        <v>3</v>
      </c>
      <c r="F47" s="1" t="s">
        <v>185</v>
      </c>
    </row>
    <row r="48" spans="1:6" x14ac:dyDescent="0.2">
      <c r="A48" s="2" t="s">
        <v>246</v>
      </c>
      <c r="B48" s="3" t="s">
        <v>102</v>
      </c>
      <c r="C48" s="1">
        <f>COUNTIF('TACC Competition'!$J$12:$J$105,Teams!A48)+COUNTIF('TACC Competition'!$M$12:$M$105,Teams!A48)</f>
        <v>3</v>
      </c>
      <c r="F48" s="1" t="s">
        <v>184</v>
      </c>
    </row>
    <row r="49" spans="1:12" x14ac:dyDescent="0.2">
      <c r="A49" s="2" t="s">
        <v>190</v>
      </c>
      <c r="B49" s="3" t="s">
        <v>103</v>
      </c>
      <c r="C49" s="1">
        <f>COUNTIF('TACC Competition'!$J$12:$J$105,Teams!A49)+COUNTIF('TACC Competition'!$M$12:$M$105,Teams!A49)</f>
        <v>3</v>
      </c>
      <c r="F49" s="1" t="s">
        <v>90</v>
      </c>
    </row>
    <row r="50" spans="1:12" x14ac:dyDescent="0.2">
      <c r="F50" s="1" t="s">
        <v>238</v>
      </c>
    </row>
    <row r="51" spans="1:12" x14ac:dyDescent="0.2">
      <c r="A51" s="2" t="s">
        <v>51</v>
      </c>
      <c r="B51" s="3" t="s">
        <v>117</v>
      </c>
      <c r="C51" s="1">
        <f>COUNTIF('TACC Competition'!$J$12:$J$105,Teams!A51)+COUNTIF('TACC Competition'!$M$12:$M$105,Teams!A51)</f>
        <v>3</v>
      </c>
    </row>
    <row r="52" spans="1:12" x14ac:dyDescent="0.2">
      <c r="A52" s="2" t="s">
        <v>545</v>
      </c>
      <c r="B52" s="3" t="s">
        <v>118</v>
      </c>
      <c r="C52" s="1">
        <f>COUNTIF('TACC Competition'!$J$12:$J$105,Teams!A52)+COUNTIF('TACC Competition'!$M$12:$M$105,Teams!A52)</f>
        <v>3</v>
      </c>
    </row>
    <row r="53" spans="1:12" x14ac:dyDescent="0.2">
      <c r="A53" s="2" t="s">
        <v>238</v>
      </c>
      <c r="B53" s="3" t="s">
        <v>119</v>
      </c>
      <c r="C53" s="1">
        <f>COUNTIF('TACC Competition'!$J$12:$J$105,Teams!A53)+COUNTIF('TACC Competition'!$M$12:$M$105,Teams!A53)</f>
        <v>3</v>
      </c>
    </row>
    <row r="54" spans="1:12" x14ac:dyDescent="0.2">
      <c r="A54" s="2" t="s">
        <v>182</v>
      </c>
      <c r="B54" s="3" t="s">
        <v>120</v>
      </c>
      <c r="C54" s="1">
        <f>COUNTIF('TACC Competition'!$J$12:$J$105,Teams!A54)+COUNTIF('TACC Competition'!$M$12:$M$105,Teams!A54)</f>
        <v>3</v>
      </c>
    </row>
    <row r="56" spans="1:12" x14ac:dyDescent="0.2">
      <c r="A56" s="2" t="s">
        <v>156</v>
      </c>
      <c r="B56" s="3" t="s">
        <v>121</v>
      </c>
      <c r="C56" s="1">
        <f>COUNTIF('TACC Competition'!$J$12:$J$105,Teams!A56)+COUNTIF('TACC Competition'!$M$12:$M$105,Teams!A56)</f>
        <v>3</v>
      </c>
      <c r="L56" s="1"/>
    </row>
    <row r="57" spans="1:12" x14ac:dyDescent="0.2">
      <c r="A57" s="2" t="s">
        <v>155</v>
      </c>
      <c r="B57" s="3" t="s">
        <v>122</v>
      </c>
      <c r="C57" s="1">
        <f>COUNTIF('TACC Competition'!$J$12:$J$105,Teams!A57)+COUNTIF('TACC Competition'!$M$12:$M$105,Teams!A57)</f>
        <v>3</v>
      </c>
      <c r="L57" s="1"/>
    </row>
    <row r="58" spans="1:12" x14ac:dyDescent="0.2">
      <c r="A58" s="2" t="s">
        <v>177</v>
      </c>
      <c r="B58" s="3" t="s">
        <v>123</v>
      </c>
      <c r="C58" s="1">
        <f>COUNTIF('TACC Competition'!$J$12:$J$105,Teams!A58)+COUNTIF('TACC Competition'!$M$12:$M$105,Teams!A58)</f>
        <v>3</v>
      </c>
      <c r="L58" s="1"/>
    </row>
    <row r="59" spans="1:12" x14ac:dyDescent="0.2">
      <c r="A59" s="2" t="s">
        <v>188</v>
      </c>
      <c r="B59" s="3" t="s">
        <v>124</v>
      </c>
      <c r="C59" s="1">
        <f>COUNTIF('TACC Competition'!$J$12:$J$105,Teams!A59)+COUNTIF('TACC Competition'!$M$12:$M$105,Teams!A59)</f>
        <v>3</v>
      </c>
      <c r="L59" s="1"/>
    </row>
  </sheetData>
  <sortState xmlns:xlrd2="http://schemas.microsoft.com/office/spreadsheetml/2017/richdata2" ref="I4:I50">
    <sortCondition ref="I5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3D59-04C1-419F-93C1-DC1B995B5EEF}">
  <sheetPr codeName="Sheet2">
    <tabColor rgb="FFFF0000"/>
  </sheetPr>
  <dimension ref="A1:Q23"/>
  <sheetViews>
    <sheetView workbookViewId="0">
      <selection activeCell="K30" sqref="K30"/>
    </sheetView>
  </sheetViews>
  <sheetFormatPr baseColWidth="10" defaultColWidth="8.83203125" defaultRowHeight="15" x14ac:dyDescent="0.2"/>
  <cols>
    <col min="1" max="1" width="12.6640625" style="10" customWidth="1"/>
    <col min="2" max="6" width="12.6640625" customWidth="1"/>
    <col min="7" max="7" width="12.6640625" style="10" customWidth="1"/>
    <col min="8" max="12" width="12.6640625" customWidth="1"/>
    <col min="13" max="13" width="12.6640625" style="10" customWidth="1"/>
    <col min="14" max="17" width="12.6640625" customWidth="1"/>
  </cols>
  <sheetData>
    <row r="1" spans="1:17" x14ac:dyDescent="0.2">
      <c r="A1" s="9" t="s">
        <v>69</v>
      </c>
      <c r="B1" s="5" t="str">
        <f>Teams!A1</f>
        <v>Mexico</v>
      </c>
      <c r="C1" s="5" t="str">
        <f>Teams!A2</f>
        <v>South Africa</v>
      </c>
      <c r="D1" s="5" t="str">
        <f>Teams!A3</f>
        <v>South Korea</v>
      </c>
      <c r="E1" s="5" t="str">
        <f>Teams!A4</f>
        <v>Czechia</v>
      </c>
      <c r="F1" s="10"/>
      <c r="G1" s="9" t="s">
        <v>70</v>
      </c>
      <c r="H1" s="5" t="str">
        <f>Teams!A6</f>
        <v>Canada</v>
      </c>
      <c r="I1" s="5" t="str">
        <f>Teams!A7</f>
        <v>Bosnia and H.</v>
      </c>
      <c r="J1" s="5" t="str">
        <f>Teams!A8</f>
        <v>Qatar</v>
      </c>
      <c r="K1" s="5" t="str">
        <f>Teams!A9</f>
        <v>Switzerland</v>
      </c>
      <c r="L1" s="10"/>
      <c r="M1" s="9" t="s">
        <v>70</v>
      </c>
      <c r="N1" s="5" t="str">
        <f>Teams!A11</f>
        <v>Brazil</v>
      </c>
      <c r="O1" s="5" t="str">
        <f>Teams!A12</f>
        <v>Morocco</v>
      </c>
      <c r="P1" s="5" t="str">
        <f>Teams!A13</f>
        <v>Scotland</v>
      </c>
      <c r="Q1" s="5" t="str">
        <f>Teams!A14</f>
        <v>Haiti</v>
      </c>
    </row>
    <row r="2" spans="1:17" x14ac:dyDescent="0.2">
      <c r="A2" s="5" t="str">
        <f>Teams!A1</f>
        <v>Mexico</v>
      </c>
      <c r="B2" s="8">
        <f>SUMIFS('TACC Competition'!$K$12:$K$105,'TACC Competition'!$J$12:$J$105,H2H!$A2,'TACC Competition'!$M$12:$M$105,H2H!B$1)+SUMIFS('TACC Competition'!$L$12:$L$105,'TACC Competition'!$M$12:$M$105,H2H!$A2,'TACC Competition'!$J$12:$J$105,H2H!B$1)</f>
        <v>0</v>
      </c>
      <c r="C2" s="1">
        <f>SUMIFS('TACC Competition'!$K$12:$K$105,'TACC Competition'!$J$12:$J$105,H2H!$A2,'TACC Competition'!$M$12:$M$105,H2H!C$1)+SUMIFS('TACC Competition'!$L$12:$L$105,'TACC Competition'!$M$12:$M$105,H2H!$A2,'TACC Competition'!$J$12:$J$105,H2H!C$1)</f>
        <v>0</v>
      </c>
      <c r="D2" s="1">
        <f>SUMIFS('TACC Competition'!$K$12:$K$105,'TACC Competition'!$J$12:$J$105,H2H!$A2,'TACC Competition'!$M$12:$M$105,H2H!D$1)+SUMIFS('TACC Competition'!$L$12:$L$105,'TACC Competition'!$M$12:$M$105,H2H!$A2,'TACC Competition'!$J$12:$J$105,H2H!D$1)</f>
        <v>0</v>
      </c>
      <c r="E2" s="1">
        <f>SUMIFS('TACC Competition'!$K$12:$K$105,'TACC Competition'!$J$12:$J$105,H2H!$A2,'TACC Competition'!$M$12:$M$105,H2H!E$1)+SUMIFS('TACC Competition'!$L$12:$L$105,'TACC Competition'!$M$12:$M$105,H2H!$A2,'TACC Competition'!$J$12:$J$105,H2H!E$1)</f>
        <v>0</v>
      </c>
      <c r="G2" s="5" t="str">
        <f>Teams!A6</f>
        <v>Canada</v>
      </c>
      <c r="H2" s="8">
        <f>SUMIFS('TACC Competition'!$K$12:$K$105,'TACC Competition'!$J$12:$J$105,H2H!$A2,'TACC Competition'!$M$12:$M$105,H2H!H$1)+SUMIFS('TACC Competition'!$L$12:$L$105,'TACC Competition'!$M$12:$M$105,H2H!$A2,'TACC Competition'!$J$12:$J$105,H2H!H$1)</f>
        <v>0</v>
      </c>
      <c r="I2" s="1">
        <f>SUMIFS('TACC Competition'!$K$12:$K$105,'TACC Competition'!$J$12:$J$105,H2H!$G2,'TACC Competition'!$M$12:$M$105,H2H!I$1)+SUMIFS('TACC Competition'!$L$12:$L$105,'TACC Competition'!$M$12:$M$105,H2H!$G2,'TACC Competition'!$J$12:$J$105,H2H!I$1)</f>
        <v>0</v>
      </c>
      <c r="J2" s="1">
        <f>SUMIFS('TACC Competition'!$K$12:$K$105,'TACC Competition'!$J$12:$J$105,H2H!$G2,'TACC Competition'!$M$12:$M$105,H2H!J$1)+SUMIFS('TACC Competition'!$L$12:$L$105,'TACC Competition'!$M$12:$M$105,H2H!$G2,'TACC Competition'!$J$12:$J$105,H2H!J$1)</f>
        <v>0</v>
      </c>
      <c r="K2" s="1">
        <f>SUMIFS('TACC Competition'!$K$12:$K$105,'TACC Competition'!$J$12:$J$105,H2H!$G2,'TACC Competition'!$M$12:$M$105,H2H!K$1)+SUMIFS('TACC Competition'!$L$12:$L$105,'TACC Competition'!$M$12:$M$105,H2H!$G2,'TACC Competition'!$J$12:$J$105,H2H!K$1)</f>
        <v>0</v>
      </c>
      <c r="M2" s="5" t="str">
        <f>Teams!A11</f>
        <v>Brazil</v>
      </c>
      <c r="N2" s="8">
        <f>SUMIFS('TACC Competition'!$K$12:$K$105,'TACC Competition'!$J$12:$J$105,H2H!$A2,'TACC Competition'!$M$12:$M$105,H2H!N$1)+SUMIFS('TACC Competition'!$L$12:$L$105,'TACC Competition'!$M$12:$M$105,H2H!$A2,'TACC Competition'!$J$12:$J$105,H2H!N$1)</f>
        <v>0</v>
      </c>
      <c r="O2" s="1">
        <f>SUMIFS('TACC Competition'!$K$12:$K$105,'TACC Competition'!$J$12:$J$105,H2H!$A2,'TACC Competition'!$M$12:$M$105,H2H!O$1)+SUMIFS('TACC Competition'!$L$12:$L$105,'TACC Competition'!$M$12:$M$105,H2H!$A2,'TACC Competition'!$J$12:$J$105,H2H!O$1)</f>
        <v>0</v>
      </c>
      <c r="P2" s="1">
        <f>SUMIFS('TACC Competition'!$K$12:$K$105,'TACC Competition'!$J$12:$J$105,H2H!$A2,'TACC Competition'!$M$12:$M$105,H2H!P$1)+SUMIFS('TACC Competition'!$L$12:$L$105,'TACC Competition'!$M$12:$M$105,H2H!$A2,'TACC Competition'!$J$12:$J$105,H2H!P$1)</f>
        <v>0</v>
      </c>
      <c r="Q2" s="1">
        <f>SUMIFS('TACC Competition'!$K$12:$K$105,'TACC Competition'!$J$12:$J$105,H2H!$A2,'TACC Competition'!$M$12:$M$105,H2H!Q$1)+SUMIFS('TACC Competition'!$L$12:$L$105,'TACC Competition'!$M$12:$M$105,H2H!$A2,'TACC Competition'!$J$12:$J$105,H2H!Q$1)</f>
        <v>0</v>
      </c>
    </row>
    <row r="3" spans="1:17" x14ac:dyDescent="0.2">
      <c r="A3" s="5" t="str">
        <f>Teams!A2</f>
        <v>South Africa</v>
      </c>
      <c r="B3" s="1">
        <f>SUMIFS('TACC Competition'!$K$12:$K$105,'TACC Competition'!$J$12:$J$105,H2H!$A3,'TACC Competition'!$M$12:$M$105,H2H!B$1)+SUMIFS('TACC Competition'!$L$12:$L$105,'TACC Competition'!$M$12:$M$105,H2H!$A3,'TACC Competition'!$J$12:$J$105,H2H!B$1)</f>
        <v>0</v>
      </c>
      <c r="C3" s="8">
        <f>SUMIFS('TACC Competition'!$K$12:$K$105,'TACC Competition'!$J$12:$J$105,H2H!$A3,'TACC Competition'!$M$12:$M$105,H2H!C$1)+SUMIFS('TACC Competition'!$L$12:$L$105,'TACC Competition'!$M$12:$M$105,H2H!$A3,'TACC Competition'!$J$12:$J$105,H2H!C$1)</f>
        <v>0</v>
      </c>
      <c r="D3" s="1">
        <f>SUMIFS('TACC Competition'!$K$12:$K$105,'TACC Competition'!$J$12:$J$105,H2H!$A3,'TACC Competition'!$M$12:$M$105,H2H!D$1)+SUMIFS('TACC Competition'!$L$12:$L$105,'TACC Competition'!$M$12:$M$105,H2H!$A3,'TACC Competition'!$J$12:$J$105,H2H!D$1)</f>
        <v>0</v>
      </c>
      <c r="E3" s="1">
        <f>SUMIFS('TACC Competition'!$K$12:$K$105,'TACC Competition'!$J$12:$J$105,H2H!$A3,'TACC Competition'!$M$12:$M$105,H2H!E$1)+SUMIFS('TACC Competition'!$L$12:$L$105,'TACC Competition'!$M$12:$M$105,H2H!$A3,'TACC Competition'!$J$12:$J$105,H2H!E$1)</f>
        <v>0</v>
      </c>
      <c r="G3" s="5" t="str">
        <f>Teams!A7</f>
        <v>Bosnia and H.</v>
      </c>
      <c r="H3" s="1">
        <f>SUMIFS('TACC Competition'!$K$12:$K$105,'TACC Competition'!$J$12:$J$105,H2H!$G3,'TACC Competition'!$M$12:$M$105,H2H!H$1)+SUMIFS('TACC Competition'!$L$12:$L$105,'TACC Competition'!$M$12:$M$105,H2H!$G3,'TACC Competition'!$J$12:$J$105,H2H!H$1)</f>
        <v>0</v>
      </c>
      <c r="I3" s="8">
        <f>SUMIFS('TACC Competition'!$K$12:$K$105,'TACC Competition'!$J$12:$J$105,H2H!$A3,'TACC Competition'!$M$12:$M$105,H2H!I$1)+SUMIFS('TACC Competition'!$L$12:$L$105,'TACC Competition'!$M$12:$M$105,H2H!$A3,'TACC Competition'!$J$12:$J$105,H2H!I$1)</f>
        <v>0</v>
      </c>
      <c r="J3" s="1">
        <f>SUMIFS('TACC Competition'!$K$12:$K$105,'TACC Competition'!$J$12:$J$105,H2H!$G3,'TACC Competition'!$M$12:$M$105,H2H!J$1)+SUMIFS('TACC Competition'!$L$12:$L$105,'TACC Competition'!$M$12:$M$105,H2H!$G3,'TACC Competition'!$J$12:$J$105,H2H!J$1)</f>
        <v>0</v>
      </c>
      <c r="K3" s="1">
        <f>SUMIFS('TACC Competition'!$K$12:$K$105,'TACC Competition'!$J$12:$J$105,H2H!$G3,'TACC Competition'!$M$12:$M$105,H2H!K$1)+SUMIFS('TACC Competition'!$L$12:$L$105,'TACC Competition'!$M$12:$M$105,H2H!$G3,'TACC Competition'!$J$12:$J$105,H2H!K$1)</f>
        <v>0</v>
      </c>
      <c r="M3" s="5" t="str">
        <f>Teams!A12</f>
        <v>Morocco</v>
      </c>
      <c r="N3" s="1">
        <f>SUMIFS('TACC Competition'!$K$12:$K$105,'TACC Competition'!$J$12:$J$105,H2H!$A3,'TACC Competition'!$M$12:$M$105,H2H!N$1)+SUMIFS('TACC Competition'!$L$12:$L$105,'TACC Competition'!$M$12:$M$105,H2H!$A3,'TACC Competition'!$J$12:$J$105,H2H!N$1)</f>
        <v>0</v>
      </c>
      <c r="O3" s="8">
        <f>SUMIFS('TACC Competition'!$K$12:$K$105,'TACC Competition'!$J$12:$J$105,H2H!$A3,'TACC Competition'!$M$12:$M$105,H2H!O$1)+SUMIFS('TACC Competition'!$L$12:$L$105,'TACC Competition'!$M$12:$M$105,H2H!$A3,'TACC Competition'!$J$12:$J$105,H2H!O$1)</f>
        <v>0</v>
      </c>
      <c r="P3" s="1">
        <f>SUMIFS('TACC Competition'!$K$12:$K$105,'TACC Competition'!$J$12:$J$105,H2H!$A3,'TACC Competition'!$M$12:$M$105,H2H!P$1)+SUMIFS('TACC Competition'!$L$12:$L$105,'TACC Competition'!$M$12:$M$105,H2H!$A3,'TACC Competition'!$J$12:$J$105,H2H!P$1)</f>
        <v>0</v>
      </c>
      <c r="Q3" s="1">
        <f>SUMIFS('TACC Competition'!$K$12:$K$105,'TACC Competition'!$J$12:$J$105,H2H!$A3,'TACC Competition'!$M$12:$M$105,H2H!Q$1)+SUMIFS('TACC Competition'!$L$12:$L$105,'TACC Competition'!$M$12:$M$105,H2H!$A3,'TACC Competition'!$J$12:$J$105,H2H!Q$1)</f>
        <v>0</v>
      </c>
    </row>
    <row r="4" spans="1:17" x14ac:dyDescent="0.2">
      <c r="A4" s="5" t="str">
        <f>Teams!A3</f>
        <v>South Korea</v>
      </c>
      <c r="B4" s="1">
        <f>SUMIFS('TACC Competition'!$K$12:$K$105,'TACC Competition'!$J$12:$J$105,H2H!$A4,'TACC Competition'!$M$12:$M$105,H2H!B$1)+SUMIFS('TACC Competition'!$L$12:$L$105,'TACC Competition'!$M$12:$M$105,H2H!$A4,'TACC Competition'!$J$12:$J$105,H2H!B$1)</f>
        <v>0</v>
      </c>
      <c r="C4" s="1">
        <f>SUMIFS('TACC Competition'!$K$12:$K$105,'TACC Competition'!$J$12:$J$105,H2H!$A4,'TACC Competition'!$M$12:$M$105,H2H!C$1)+SUMIFS('TACC Competition'!$L$12:$L$105,'TACC Competition'!$M$12:$M$105,H2H!$A4,'TACC Competition'!$J$12:$J$105,H2H!C$1)</f>
        <v>0</v>
      </c>
      <c r="D4" s="8">
        <f>SUMIFS('TACC Competition'!$K$12:$K$105,'TACC Competition'!$J$12:$J$105,H2H!$A4,'TACC Competition'!$M$12:$M$105,H2H!D$1)+SUMIFS('TACC Competition'!$L$12:$L$105,'TACC Competition'!$M$12:$M$105,H2H!$A4,'TACC Competition'!$J$12:$J$105,H2H!D$1)</f>
        <v>0</v>
      </c>
      <c r="E4" s="1">
        <f>SUMIFS('TACC Competition'!$K$12:$K$105,'TACC Competition'!$J$12:$J$105,H2H!$A4,'TACC Competition'!$M$12:$M$105,H2H!E$1)+SUMIFS('TACC Competition'!$L$12:$L$105,'TACC Competition'!$M$12:$M$105,H2H!$A4,'TACC Competition'!$J$12:$J$105,H2H!E$1)</f>
        <v>0</v>
      </c>
      <c r="G4" s="5" t="str">
        <f>Teams!A8</f>
        <v>Qatar</v>
      </c>
      <c r="H4" s="1">
        <f>SUMIFS('TACC Competition'!$K$12:$K$105,'TACC Competition'!$J$12:$J$105,H2H!$G4,'TACC Competition'!$M$12:$M$105,H2H!H$1)+SUMIFS('TACC Competition'!$L$12:$L$105,'TACC Competition'!$M$12:$M$105,H2H!$G4,'TACC Competition'!$J$12:$J$105,H2H!H$1)</f>
        <v>0</v>
      </c>
      <c r="I4" s="1">
        <f>SUMIFS('TACC Competition'!$K$12:$K$105,'TACC Competition'!$J$12:$J$105,H2H!$G4,'TACC Competition'!$M$12:$M$105,H2H!I$1)+SUMIFS('TACC Competition'!$L$12:$L$105,'TACC Competition'!$M$12:$M$105,H2H!$G4,'TACC Competition'!$J$12:$J$105,H2H!I$1)</f>
        <v>0</v>
      </c>
      <c r="J4" s="8">
        <f>SUMIFS('TACC Competition'!$K$12:$K$105,'TACC Competition'!$J$12:$J$105,H2H!$A4,'TACC Competition'!$M$12:$M$105,H2H!J$1)+SUMIFS('TACC Competition'!$L$12:$L$105,'TACC Competition'!$M$12:$M$105,H2H!$A4,'TACC Competition'!$J$12:$J$105,H2H!J$1)</f>
        <v>0</v>
      </c>
      <c r="K4" s="1">
        <f>SUMIFS('TACC Competition'!$K$12:$K$105,'TACC Competition'!$J$12:$J$105,H2H!$G4,'TACC Competition'!$M$12:$M$105,H2H!K$1)+SUMIFS('TACC Competition'!$L$12:$L$105,'TACC Competition'!$M$12:$M$105,H2H!$G4,'TACC Competition'!$J$12:$J$105,H2H!K$1)</f>
        <v>0</v>
      </c>
      <c r="M4" s="5" t="str">
        <f>Teams!A13</f>
        <v>Scotland</v>
      </c>
      <c r="N4" s="1">
        <f>SUMIFS('TACC Competition'!$K$12:$K$105,'TACC Competition'!$J$12:$J$105,H2H!$A4,'TACC Competition'!$M$12:$M$105,H2H!N$1)+SUMIFS('TACC Competition'!$L$12:$L$105,'TACC Competition'!$M$12:$M$105,H2H!$A4,'TACC Competition'!$J$12:$J$105,H2H!N$1)</f>
        <v>0</v>
      </c>
      <c r="O4" s="1">
        <f>SUMIFS('TACC Competition'!$K$12:$K$105,'TACC Competition'!$J$12:$J$105,H2H!$A4,'TACC Competition'!$M$12:$M$105,H2H!O$1)+SUMIFS('TACC Competition'!$L$12:$L$105,'TACC Competition'!$M$12:$M$105,H2H!$A4,'TACC Competition'!$J$12:$J$105,H2H!O$1)</f>
        <v>0</v>
      </c>
      <c r="P4" s="8">
        <f>SUMIFS('TACC Competition'!$K$12:$K$105,'TACC Competition'!$J$12:$J$105,H2H!$A4,'TACC Competition'!$M$12:$M$105,H2H!P$1)+SUMIFS('TACC Competition'!$L$12:$L$105,'TACC Competition'!$M$12:$M$105,H2H!$A4,'TACC Competition'!$J$12:$J$105,H2H!P$1)</f>
        <v>0</v>
      </c>
      <c r="Q4" s="1">
        <f>SUMIFS('TACC Competition'!$K$12:$K$105,'TACC Competition'!$J$12:$J$105,H2H!$A4,'TACC Competition'!$M$12:$M$105,H2H!Q$1)+SUMIFS('TACC Competition'!$L$12:$L$105,'TACC Competition'!$M$12:$M$105,H2H!$A4,'TACC Competition'!$J$12:$J$105,H2H!Q$1)</f>
        <v>0</v>
      </c>
    </row>
    <row r="5" spans="1:17" x14ac:dyDescent="0.2">
      <c r="A5" s="5" t="str">
        <f>Teams!A4</f>
        <v>Czechia</v>
      </c>
      <c r="B5" s="1">
        <f>SUMIFS('TACC Competition'!$K$12:$K$105,'TACC Competition'!$J$12:$J$105,H2H!$A5,'TACC Competition'!$M$12:$M$105,H2H!B$1)+SUMIFS('TACC Competition'!$L$12:$L$105,'TACC Competition'!$M$12:$M$105,H2H!$A5,'TACC Competition'!$J$12:$J$105,H2H!B$1)</f>
        <v>0</v>
      </c>
      <c r="C5" s="1">
        <f>SUMIFS('TACC Competition'!$K$12:$K$105,'TACC Competition'!$J$12:$J$105,H2H!$A5,'TACC Competition'!$M$12:$M$105,H2H!C$1)+SUMIFS('TACC Competition'!$L$12:$L$105,'TACC Competition'!$M$12:$M$105,H2H!$A5,'TACC Competition'!$J$12:$J$105,H2H!C$1)</f>
        <v>0</v>
      </c>
      <c r="D5" s="1">
        <f>SUMIFS('TACC Competition'!$K$12:$K$105,'TACC Competition'!$J$12:$J$105,H2H!$A5,'TACC Competition'!$M$12:$M$105,H2H!D$1)+SUMIFS('TACC Competition'!$L$12:$L$105,'TACC Competition'!$M$12:$M$105,H2H!$A5,'TACC Competition'!$J$12:$J$105,H2H!D$1)</f>
        <v>0</v>
      </c>
      <c r="E5" s="8">
        <f>SUMIFS('TACC Competition'!$K$12:$K$105,'TACC Competition'!$J$12:$J$105,H2H!$A5,'TACC Competition'!$M$12:$M$105,H2H!E$1)+SUMIFS('TACC Competition'!$L$12:$L$105,'TACC Competition'!$M$12:$M$105,H2H!$A5,'TACC Competition'!$J$12:$J$105,H2H!E$1)</f>
        <v>0</v>
      </c>
      <c r="G5" s="5" t="str">
        <f>Teams!A9</f>
        <v>Switzerland</v>
      </c>
      <c r="H5" s="1">
        <f>SUMIFS('TACC Competition'!$K$12:$K$105,'TACC Competition'!$J$12:$J$105,H2H!$G5,'TACC Competition'!$M$12:$M$105,H2H!H$1)+SUMIFS('TACC Competition'!$L$12:$L$105,'TACC Competition'!$M$12:$M$105,H2H!$G5,'TACC Competition'!$J$12:$J$105,H2H!H$1)</f>
        <v>0</v>
      </c>
      <c r="I5" s="1">
        <f>SUMIFS('TACC Competition'!$K$12:$K$105,'TACC Competition'!$J$12:$J$105,H2H!$G5,'TACC Competition'!$M$12:$M$105,H2H!I$1)+SUMIFS('TACC Competition'!$L$12:$L$105,'TACC Competition'!$M$12:$M$105,H2H!$G5,'TACC Competition'!$J$12:$J$105,H2H!I$1)</f>
        <v>0</v>
      </c>
      <c r="J5" s="1">
        <f>SUMIFS('TACC Competition'!$K$12:$K$105,'TACC Competition'!$J$12:$J$105,H2H!$G5,'TACC Competition'!$M$12:$M$105,H2H!J$1)+SUMIFS('TACC Competition'!$L$12:$L$105,'TACC Competition'!$M$12:$M$105,H2H!$G5,'TACC Competition'!$J$12:$J$105,H2H!J$1)</f>
        <v>0</v>
      </c>
      <c r="K5" s="8">
        <f>SUMIFS('TACC Competition'!$K$12:$K$105,'TACC Competition'!$J$12:$J$105,H2H!$A5,'TACC Competition'!$M$12:$M$105,H2H!K$1)+SUMIFS('TACC Competition'!$L$12:$L$105,'TACC Competition'!$M$12:$M$105,H2H!$A5,'TACC Competition'!$J$12:$J$105,H2H!K$1)</f>
        <v>0</v>
      </c>
      <c r="M5" s="5" t="str">
        <f>Teams!A14</f>
        <v>Haiti</v>
      </c>
      <c r="N5" s="1">
        <f>SUMIFS('TACC Competition'!$K$12:$K$105,'TACC Competition'!$J$12:$J$105,H2H!$A5,'TACC Competition'!$M$12:$M$105,H2H!N$1)+SUMIFS('TACC Competition'!$L$12:$L$105,'TACC Competition'!$M$12:$M$105,H2H!$A5,'TACC Competition'!$J$12:$J$105,H2H!N$1)</f>
        <v>0</v>
      </c>
      <c r="O5" s="1">
        <f>SUMIFS('TACC Competition'!$K$12:$K$105,'TACC Competition'!$J$12:$J$105,H2H!$A5,'TACC Competition'!$M$12:$M$105,H2H!O$1)+SUMIFS('TACC Competition'!$L$12:$L$105,'TACC Competition'!$M$12:$M$105,H2H!$A5,'TACC Competition'!$J$12:$J$105,H2H!O$1)</f>
        <v>0</v>
      </c>
      <c r="P5" s="1">
        <f>SUMIFS('TACC Competition'!$K$12:$K$105,'TACC Competition'!$J$12:$J$105,H2H!$A5,'TACC Competition'!$M$12:$M$105,H2H!P$1)+SUMIFS('TACC Competition'!$L$12:$L$105,'TACC Competition'!$M$12:$M$105,H2H!$A5,'TACC Competition'!$J$12:$J$105,H2H!P$1)</f>
        <v>0</v>
      </c>
      <c r="Q5" s="8">
        <f>SUMIFS('TACC Competition'!$K$12:$K$105,'TACC Competition'!$J$12:$J$105,H2H!$A5,'TACC Competition'!$M$12:$M$105,H2H!Q$1)+SUMIFS('TACC Competition'!$L$12:$L$105,'TACC Competition'!$M$12:$M$105,H2H!$A5,'TACC Competition'!$J$12:$J$105,H2H!Q$1)</f>
        <v>0</v>
      </c>
    </row>
    <row r="6" spans="1:17" x14ac:dyDescent="0.2">
      <c r="A6" s="5"/>
      <c r="B6" s="1"/>
      <c r="C6" s="1"/>
      <c r="D6" s="1"/>
      <c r="E6" s="1"/>
      <c r="G6" s="5"/>
      <c r="H6" s="1"/>
      <c r="I6" s="1"/>
      <c r="J6" s="1"/>
      <c r="K6" s="1"/>
      <c r="M6" s="5"/>
      <c r="N6" s="1"/>
      <c r="O6" s="1"/>
      <c r="P6" s="1"/>
      <c r="Q6" s="1"/>
    </row>
    <row r="7" spans="1:17" s="10" customFormat="1" x14ac:dyDescent="0.2">
      <c r="A7" s="9" t="s">
        <v>64</v>
      </c>
      <c r="B7" s="5" t="str">
        <f>Teams!A16</f>
        <v>USA</v>
      </c>
      <c r="C7" s="5" t="str">
        <f>Teams!A17</f>
        <v>Paraguay</v>
      </c>
      <c r="D7" s="5" t="str">
        <f>Teams!A18</f>
        <v>Australia</v>
      </c>
      <c r="E7" s="5" t="str">
        <f>Teams!A19</f>
        <v>Turkiye</v>
      </c>
      <c r="G7" s="9" t="s">
        <v>72</v>
      </c>
      <c r="H7" s="5" t="str">
        <f>Teams!A21</f>
        <v>Germany</v>
      </c>
      <c r="I7" s="5" t="str">
        <f>Teams!A22</f>
        <v>Curacao</v>
      </c>
      <c r="J7" s="5" t="str">
        <f>Teams!A23</f>
        <v>Cote d'Ivoire</v>
      </c>
      <c r="K7" s="5" t="str">
        <f>Teams!A24</f>
        <v>Ecuador</v>
      </c>
      <c r="M7" s="9" t="s">
        <v>70</v>
      </c>
      <c r="N7" s="5" t="str">
        <f>Teams!A26</f>
        <v>Netherlands</v>
      </c>
      <c r="O7" s="5" t="str">
        <f>Teams!A27</f>
        <v>Japan</v>
      </c>
      <c r="P7" s="5" t="str">
        <f>Teams!A28</f>
        <v>Sweden</v>
      </c>
      <c r="Q7" s="5" t="str">
        <f>Teams!A29</f>
        <v>Tunisia</v>
      </c>
    </row>
    <row r="8" spans="1:17" x14ac:dyDescent="0.2">
      <c r="A8" s="5" t="str">
        <f>Teams!A16</f>
        <v>USA</v>
      </c>
      <c r="B8" s="1">
        <f>SUMIFS('TACC Competition'!$K$12:$K$105,'TACC Competition'!$J$12:$J$105,H2H!$A8,'TACC Competition'!$M$12:$M$105,H2H!B$7)+SUMIFS('TACC Competition'!$L$12:$L$105,'TACC Competition'!$M$12:$M$105,H2H!$A8,'TACC Competition'!$J$12:$J$105,H2H!B$7)</f>
        <v>0</v>
      </c>
      <c r="C8" s="1">
        <f>SUMIFS('TACC Competition'!$K$12:$K$105,'TACC Competition'!$J$12:$J$105,H2H!$A8,'TACC Competition'!$M$12:$M$105,H2H!C$7)+SUMIFS('TACC Competition'!$L$12:$L$105,'TACC Competition'!$M$12:$M$105,H2H!$A8,'TACC Competition'!$J$12:$J$105,H2H!C$7)</f>
        <v>0</v>
      </c>
      <c r="D8" s="1">
        <f>SUMIFS('TACC Competition'!$K$12:$K$105,'TACC Competition'!$J$12:$J$105,H2H!$A8,'TACC Competition'!$M$12:$M$105,H2H!D$7)+SUMIFS('TACC Competition'!$L$12:$L$105,'TACC Competition'!$M$12:$M$105,H2H!$A8,'TACC Competition'!$J$12:$J$105,H2H!D$7)</f>
        <v>0</v>
      </c>
      <c r="E8" s="1">
        <f>SUMIFS('TACC Competition'!$K$12:$K$105,'TACC Competition'!$J$12:$J$105,H2H!$A8,'TACC Competition'!$M$12:$M$105,H2H!E$7)+SUMIFS('TACC Competition'!$L$12:$L$105,'TACC Competition'!$M$12:$M$105,H2H!$A8,'TACC Competition'!$J$12:$J$105,H2H!E$7)</f>
        <v>0</v>
      </c>
      <c r="G8" s="5" t="str">
        <f>Teams!A21</f>
        <v>Germany</v>
      </c>
      <c r="H8" s="8">
        <f>SUMIFS('TACC Competition'!$K$12:$K$105,'TACC Competition'!$J$12:$J$105,H2H!$A7,'TACC Competition'!$M$12:$M$105,H2H!H$1)+SUMIFS('TACC Competition'!$L$12:$L$105,'TACC Competition'!$M$12:$M$105,H2H!$A7,'TACC Competition'!$J$12:$J$105,H2H!H$1)</f>
        <v>0</v>
      </c>
      <c r="I8" s="1">
        <f>SUMIFS('TACC Competition'!$K$12:$K$105,'TACC Competition'!$J$12:$J$105,H2H!$G8,'TACC Competition'!$M$12:$M$105,H2H!I$1)+SUMIFS('TACC Competition'!$L$12:$L$105,'TACC Competition'!$M$12:$M$105,H2H!$G8,'TACC Competition'!$J$12:$J$105,H2H!I$1)</f>
        <v>0</v>
      </c>
      <c r="J8" s="1">
        <f>SUMIFS('TACC Competition'!$K$12:$K$105,'TACC Competition'!$J$12:$J$105,H2H!$G8,'TACC Competition'!$M$12:$M$105,H2H!J$1)+SUMIFS('TACC Competition'!$L$12:$L$105,'TACC Competition'!$M$12:$M$105,H2H!$G8,'TACC Competition'!$J$12:$J$105,H2H!J$1)</f>
        <v>0</v>
      </c>
      <c r="K8" s="1">
        <f>SUMIFS('TACC Competition'!$K$12:$K$105,'TACC Competition'!$J$12:$J$105,H2H!$G8,'TACC Competition'!$M$12:$M$105,H2H!K$1)+SUMIFS('TACC Competition'!$L$12:$L$105,'TACC Competition'!$M$12:$M$105,H2H!$G8,'TACC Competition'!$J$12:$J$105,H2H!K$1)</f>
        <v>0</v>
      </c>
      <c r="M8" s="5" t="str">
        <f>Teams!A26</f>
        <v>Netherlands</v>
      </c>
      <c r="N8" s="8">
        <f>SUMIFS('TACC Competition'!$K$12:$K$105,'TACC Competition'!$J$12:$J$105,H2H!$A7,'TACC Competition'!$M$12:$M$105,H2H!N$1)+SUMIFS('TACC Competition'!$L$12:$L$105,'TACC Competition'!$M$12:$M$105,H2H!$A7,'TACC Competition'!$J$12:$J$105,H2H!N$1)</f>
        <v>0</v>
      </c>
      <c r="O8" s="1">
        <f>SUMIFS('TACC Competition'!$K$12:$K$105,'TACC Competition'!$J$12:$J$105,H2H!$A7,'TACC Competition'!$M$12:$M$105,H2H!O$1)+SUMIFS('TACC Competition'!$L$12:$L$105,'TACC Competition'!$M$12:$M$105,H2H!$A7,'TACC Competition'!$J$12:$J$105,H2H!O$1)</f>
        <v>0</v>
      </c>
      <c r="P8" s="1">
        <f>SUMIFS('TACC Competition'!$K$12:$K$105,'TACC Competition'!$J$12:$J$105,H2H!$A7,'TACC Competition'!$M$12:$M$105,H2H!P$1)+SUMIFS('TACC Competition'!$L$12:$L$105,'TACC Competition'!$M$12:$M$105,H2H!$A7,'TACC Competition'!$J$12:$J$105,H2H!P$1)</f>
        <v>0</v>
      </c>
      <c r="Q8" s="1">
        <f>SUMIFS('TACC Competition'!$K$12:$K$105,'TACC Competition'!$J$12:$J$105,H2H!$A7,'TACC Competition'!$M$12:$M$105,H2H!Q$1)+SUMIFS('TACC Competition'!$L$12:$L$105,'TACC Competition'!$M$12:$M$105,H2H!$A7,'TACC Competition'!$J$12:$J$105,H2H!Q$1)</f>
        <v>0</v>
      </c>
    </row>
    <row r="9" spans="1:17" x14ac:dyDescent="0.2">
      <c r="A9" s="5" t="str">
        <f>Teams!A17</f>
        <v>Paraguay</v>
      </c>
      <c r="B9" s="1">
        <f>SUMIFS('TACC Competition'!$K$12:$K$105,'TACC Competition'!$J$12:$J$105,H2H!$A9,'TACC Competition'!$M$12:$M$105,H2H!B$7)+SUMIFS('TACC Competition'!$L$12:$L$105,'TACC Competition'!$M$12:$M$105,H2H!$A9,'TACC Competition'!$J$12:$J$105,H2H!B$7)</f>
        <v>0</v>
      </c>
      <c r="C9" s="1">
        <f>SUMIFS('TACC Competition'!$K$12:$K$105,'TACC Competition'!$J$12:$J$105,H2H!$A9,'TACC Competition'!$M$12:$M$105,H2H!C$7)+SUMIFS('TACC Competition'!$L$12:$L$105,'TACC Competition'!$M$12:$M$105,H2H!$A9,'TACC Competition'!$J$12:$J$105,H2H!C$7)</f>
        <v>0</v>
      </c>
      <c r="D9" s="1">
        <f>SUMIFS('TACC Competition'!$K$12:$K$105,'TACC Competition'!$J$12:$J$105,H2H!$A9,'TACC Competition'!$M$12:$M$105,H2H!D$7)+SUMIFS('TACC Competition'!$L$12:$L$105,'TACC Competition'!$M$12:$M$105,H2H!$A9,'TACC Competition'!$J$12:$J$105,H2H!D$7)</f>
        <v>0</v>
      </c>
      <c r="E9" s="1">
        <f>SUMIFS('TACC Competition'!$K$12:$K$105,'TACC Competition'!$J$12:$J$105,H2H!$A9,'TACC Competition'!$M$12:$M$105,H2H!E$7)+SUMIFS('TACC Competition'!$L$12:$L$105,'TACC Competition'!$M$12:$M$105,H2H!$A9,'TACC Competition'!$J$12:$J$105,H2H!E$7)</f>
        <v>0</v>
      </c>
      <c r="G9" s="5" t="str">
        <f>Teams!A22</f>
        <v>Curacao</v>
      </c>
      <c r="H9" s="1">
        <f>SUMIFS('TACC Competition'!$K$12:$K$105,'TACC Competition'!$J$12:$J$105,H2H!$G9,'TACC Competition'!$M$12:$M$105,H2H!H$1)+SUMIFS('TACC Competition'!$L$12:$L$105,'TACC Competition'!$M$12:$M$105,H2H!$G9,'TACC Competition'!$J$12:$J$105,H2H!H$1)</f>
        <v>0</v>
      </c>
      <c r="I9" s="8">
        <f>SUMIFS('TACC Competition'!$K$12:$K$105,'TACC Competition'!$J$12:$J$105,H2H!$A8,'TACC Competition'!$M$12:$M$105,H2H!I$1)+SUMIFS('TACC Competition'!$L$12:$L$105,'TACC Competition'!$M$12:$M$105,H2H!$A8,'TACC Competition'!$J$12:$J$105,H2H!I$1)</f>
        <v>0</v>
      </c>
      <c r="J9" s="1">
        <f>SUMIFS('TACC Competition'!$K$12:$K$105,'TACC Competition'!$J$12:$J$105,H2H!$G9,'TACC Competition'!$M$12:$M$105,H2H!J$1)+SUMIFS('TACC Competition'!$L$12:$L$105,'TACC Competition'!$M$12:$M$105,H2H!$G9,'TACC Competition'!$J$12:$J$105,H2H!J$1)</f>
        <v>0</v>
      </c>
      <c r="K9" s="1">
        <f>SUMIFS('TACC Competition'!$K$12:$K$105,'TACC Competition'!$J$12:$J$105,H2H!$G9,'TACC Competition'!$M$12:$M$105,H2H!K$1)+SUMIFS('TACC Competition'!$L$12:$L$105,'TACC Competition'!$M$12:$M$105,H2H!$G9,'TACC Competition'!$J$12:$J$105,H2H!K$1)</f>
        <v>0</v>
      </c>
      <c r="M9" s="5" t="str">
        <f>Teams!A27</f>
        <v>Japan</v>
      </c>
      <c r="N9" s="1">
        <f>SUMIFS('TACC Competition'!$K$12:$K$105,'TACC Competition'!$J$12:$J$105,H2H!$A8,'TACC Competition'!$M$12:$M$105,H2H!N$1)+SUMIFS('TACC Competition'!$L$12:$L$105,'TACC Competition'!$M$12:$M$105,H2H!$A8,'TACC Competition'!$J$12:$J$105,H2H!N$1)</f>
        <v>0</v>
      </c>
      <c r="O9" s="8">
        <f>SUMIFS('TACC Competition'!$K$12:$K$105,'TACC Competition'!$J$12:$J$105,H2H!$A8,'TACC Competition'!$M$12:$M$105,H2H!O$1)+SUMIFS('TACC Competition'!$L$12:$L$105,'TACC Competition'!$M$12:$M$105,H2H!$A8,'TACC Competition'!$J$12:$J$105,H2H!O$1)</f>
        <v>0</v>
      </c>
      <c r="P9" s="1">
        <f>SUMIFS('TACC Competition'!$K$12:$K$105,'TACC Competition'!$J$12:$J$105,H2H!$A8,'TACC Competition'!$M$12:$M$105,H2H!P$1)+SUMIFS('TACC Competition'!$L$12:$L$105,'TACC Competition'!$M$12:$M$105,H2H!$A8,'TACC Competition'!$J$12:$J$105,H2H!P$1)</f>
        <v>0</v>
      </c>
      <c r="Q9" s="1">
        <f>SUMIFS('TACC Competition'!$K$12:$K$105,'TACC Competition'!$J$12:$J$105,H2H!$A8,'TACC Competition'!$M$12:$M$105,H2H!Q$1)+SUMIFS('TACC Competition'!$L$12:$L$105,'TACC Competition'!$M$12:$M$105,H2H!$A8,'TACC Competition'!$J$12:$J$105,H2H!Q$1)</f>
        <v>0</v>
      </c>
    </row>
    <row r="10" spans="1:17" x14ac:dyDescent="0.2">
      <c r="A10" s="5" t="str">
        <f>Teams!A18</f>
        <v>Australia</v>
      </c>
      <c r="B10" s="1">
        <f>SUMIFS('TACC Competition'!$K$12:$K$105,'TACC Competition'!$J$12:$J$105,H2H!$A10,'TACC Competition'!$M$12:$M$105,H2H!B$7)+SUMIFS('TACC Competition'!$L$12:$L$105,'TACC Competition'!$M$12:$M$105,H2H!$A10,'TACC Competition'!$J$12:$J$105,H2H!B$7)</f>
        <v>0</v>
      </c>
      <c r="C10" s="1">
        <f>SUMIFS('TACC Competition'!$K$12:$K$105,'TACC Competition'!$J$12:$J$105,H2H!$A10,'TACC Competition'!$M$12:$M$105,H2H!C$7)+SUMIFS('TACC Competition'!$L$12:$L$105,'TACC Competition'!$M$12:$M$105,H2H!$A10,'TACC Competition'!$J$12:$J$105,H2H!C$7)</f>
        <v>0</v>
      </c>
      <c r="D10" s="1">
        <f>SUMIFS('TACC Competition'!$K$12:$K$105,'TACC Competition'!$J$12:$J$105,H2H!$A10,'TACC Competition'!$M$12:$M$105,H2H!D$7)+SUMIFS('TACC Competition'!$L$12:$L$105,'TACC Competition'!$M$12:$M$105,H2H!$A10,'TACC Competition'!$J$12:$J$105,H2H!D$7)</f>
        <v>0</v>
      </c>
      <c r="E10" s="1">
        <f>SUMIFS('TACC Competition'!$K$12:$K$105,'TACC Competition'!$J$12:$J$105,H2H!$A10,'TACC Competition'!$M$12:$M$105,H2H!E$7)+SUMIFS('TACC Competition'!$L$12:$L$105,'TACC Competition'!$M$12:$M$105,H2H!$A10,'TACC Competition'!$J$12:$J$105,H2H!E$7)</f>
        <v>0</v>
      </c>
      <c r="G10" s="5" t="str">
        <f>Teams!A23</f>
        <v>Cote d'Ivoire</v>
      </c>
      <c r="H10" s="1">
        <f>SUMIFS('TACC Competition'!$K$12:$K$105,'TACC Competition'!$J$12:$J$105,H2H!$G10,'TACC Competition'!$M$12:$M$105,H2H!H$1)+SUMIFS('TACC Competition'!$L$12:$L$105,'TACC Competition'!$M$12:$M$105,H2H!$G10,'TACC Competition'!$J$12:$J$105,H2H!H$1)</f>
        <v>0</v>
      </c>
      <c r="I10" s="1">
        <f>SUMIFS('TACC Competition'!$K$12:$K$105,'TACC Competition'!$J$12:$J$105,H2H!$G10,'TACC Competition'!$M$12:$M$105,H2H!I$1)+SUMIFS('TACC Competition'!$L$12:$L$105,'TACC Competition'!$M$12:$M$105,H2H!$G10,'TACC Competition'!$J$12:$J$105,H2H!I$1)</f>
        <v>0</v>
      </c>
      <c r="J10" s="8">
        <f>SUMIFS('TACC Competition'!$K$12:$K$105,'TACC Competition'!$J$12:$J$105,H2H!$A9,'TACC Competition'!$M$12:$M$105,H2H!J$1)+SUMIFS('TACC Competition'!$L$12:$L$105,'TACC Competition'!$M$12:$M$105,H2H!$A9,'TACC Competition'!$J$12:$J$105,H2H!J$1)</f>
        <v>0</v>
      </c>
      <c r="K10" s="1">
        <f>SUMIFS('TACC Competition'!$K$12:$K$105,'TACC Competition'!$J$12:$J$105,H2H!$G10,'TACC Competition'!$M$12:$M$105,H2H!K$1)+SUMIFS('TACC Competition'!$L$12:$L$105,'TACC Competition'!$M$12:$M$105,H2H!$G10,'TACC Competition'!$J$12:$J$105,H2H!K$1)</f>
        <v>0</v>
      </c>
      <c r="M10" s="5" t="str">
        <f>Teams!A28</f>
        <v>Sweden</v>
      </c>
      <c r="N10" s="1">
        <f>SUMIFS('TACC Competition'!$K$12:$K$105,'TACC Competition'!$J$12:$J$105,H2H!$A9,'TACC Competition'!$M$12:$M$105,H2H!N$1)+SUMIFS('TACC Competition'!$L$12:$L$105,'TACC Competition'!$M$12:$M$105,H2H!$A9,'TACC Competition'!$J$12:$J$105,H2H!N$1)</f>
        <v>0</v>
      </c>
      <c r="O10" s="1">
        <f>SUMIFS('TACC Competition'!$K$12:$K$105,'TACC Competition'!$J$12:$J$105,H2H!$A9,'TACC Competition'!$M$12:$M$105,H2H!O$1)+SUMIFS('TACC Competition'!$L$12:$L$105,'TACC Competition'!$M$12:$M$105,H2H!$A9,'TACC Competition'!$J$12:$J$105,H2H!O$1)</f>
        <v>0</v>
      </c>
      <c r="P10" s="8">
        <f>SUMIFS('TACC Competition'!$K$12:$K$105,'TACC Competition'!$J$12:$J$105,H2H!$A9,'TACC Competition'!$M$12:$M$105,H2H!P$1)+SUMIFS('TACC Competition'!$L$12:$L$105,'TACC Competition'!$M$12:$M$105,H2H!$A9,'TACC Competition'!$J$12:$J$105,H2H!P$1)</f>
        <v>0</v>
      </c>
      <c r="Q10" s="1">
        <f>SUMIFS('TACC Competition'!$K$12:$K$105,'TACC Competition'!$J$12:$J$105,H2H!$A9,'TACC Competition'!$M$12:$M$105,H2H!Q$1)+SUMIFS('TACC Competition'!$L$12:$L$105,'TACC Competition'!$M$12:$M$105,H2H!$A9,'TACC Competition'!$J$12:$J$105,H2H!Q$1)</f>
        <v>0</v>
      </c>
    </row>
    <row r="11" spans="1:17" x14ac:dyDescent="0.2">
      <c r="A11" s="5" t="str">
        <f>Teams!A19</f>
        <v>Turkiye</v>
      </c>
      <c r="B11" s="1">
        <f>SUMIFS('TACC Competition'!$K$12:$K$105,'TACC Competition'!$J$12:$J$105,H2H!$A11,'TACC Competition'!$M$12:$M$105,H2H!B$7)+SUMIFS('TACC Competition'!$L$12:$L$105,'TACC Competition'!$M$12:$M$105,H2H!$A11,'TACC Competition'!$J$12:$J$105,H2H!B$7)</f>
        <v>0</v>
      </c>
      <c r="C11" s="1">
        <f>SUMIFS('TACC Competition'!$K$12:$K$105,'TACC Competition'!$J$12:$J$105,H2H!$A11,'TACC Competition'!$M$12:$M$105,H2H!C$7)+SUMIFS('TACC Competition'!$L$12:$L$105,'TACC Competition'!$M$12:$M$105,H2H!$A11,'TACC Competition'!$J$12:$J$105,H2H!C$7)</f>
        <v>0</v>
      </c>
      <c r="D11" s="1">
        <f>SUMIFS('TACC Competition'!$K$12:$K$105,'TACC Competition'!$J$12:$J$105,H2H!$A11,'TACC Competition'!$M$12:$M$105,H2H!D$7)+SUMIFS('TACC Competition'!$L$12:$L$105,'TACC Competition'!$M$12:$M$105,H2H!$A11,'TACC Competition'!$J$12:$J$105,H2H!D$7)</f>
        <v>0</v>
      </c>
      <c r="E11" s="1">
        <f>SUMIFS('TACC Competition'!$K$12:$K$105,'TACC Competition'!$J$12:$J$105,H2H!$A11,'TACC Competition'!$M$12:$M$105,H2H!E$7)+SUMIFS('TACC Competition'!$L$12:$L$105,'TACC Competition'!$M$12:$M$105,H2H!$A11,'TACC Competition'!$J$12:$J$105,H2H!E$7)</f>
        <v>0</v>
      </c>
      <c r="G11" s="5" t="str">
        <f>Teams!A24</f>
        <v>Ecuador</v>
      </c>
      <c r="H11" s="1">
        <f>SUMIFS('TACC Competition'!$K$12:$K$105,'TACC Competition'!$J$12:$J$105,H2H!$G11,'TACC Competition'!$M$12:$M$105,H2H!H$1)+SUMIFS('TACC Competition'!$L$12:$L$105,'TACC Competition'!$M$12:$M$105,H2H!$G11,'TACC Competition'!$J$12:$J$105,H2H!H$1)</f>
        <v>0</v>
      </c>
      <c r="I11" s="1">
        <f>SUMIFS('TACC Competition'!$K$12:$K$105,'TACC Competition'!$J$12:$J$105,H2H!$G11,'TACC Competition'!$M$12:$M$105,H2H!I$1)+SUMIFS('TACC Competition'!$L$12:$L$105,'TACC Competition'!$M$12:$M$105,H2H!$G11,'TACC Competition'!$J$12:$J$105,H2H!I$1)</f>
        <v>0</v>
      </c>
      <c r="J11" s="1">
        <f>SUMIFS('TACC Competition'!$K$12:$K$105,'TACC Competition'!$J$12:$J$105,H2H!$G11,'TACC Competition'!$M$12:$M$105,H2H!J$1)+SUMIFS('TACC Competition'!$L$12:$L$105,'TACC Competition'!$M$12:$M$105,H2H!$G11,'TACC Competition'!$J$12:$J$105,H2H!J$1)</f>
        <v>0</v>
      </c>
      <c r="K11" s="8">
        <f>SUMIFS('TACC Competition'!$K$12:$K$105,'TACC Competition'!$J$12:$J$105,H2H!$A10,'TACC Competition'!$M$12:$M$105,H2H!K$1)+SUMIFS('TACC Competition'!$L$12:$L$105,'TACC Competition'!$M$12:$M$105,H2H!$A10,'TACC Competition'!$J$12:$J$105,H2H!K$1)</f>
        <v>0</v>
      </c>
      <c r="M11" s="5" t="str">
        <f>Teams!A29</f>
        <v>Tunisia</v>
      </c>
      <c r="N11" s="1">
        <f>SUMIFS('TACC Competition'!$K$12:$K$105,'TACC Competition'!$J$12:$J$105,H2H!$A10,'TACC Competition'!$M$12:$M$105,H2H!N$1)+SUMIFS('TACC Competition'!$L$12:$L$105,'TACC Competition'!$M$12:$M$105,H2H!$A10,'TACC Competition'!$J$12:$J$105,H2H!N$1)</f>
        <v>0</v>
      </c>
      <c r="O11" s="1">
        <f>SUMIFS('TACC Competition'!$K$12:$K$105,'TACC Competition'!$J$12:$J$105,H2H!$A10,'TACC Competition'!$M$12:$M$105,H2H!O$1)+SUMIFS('TACC Competition'!$L$12:$L$105,'TACC Competition'!$M$12:$M$105,H2H!$A10,'TACC Competition'!$J$12:$J$105,H2H!O$1)</f>
        <v>0</v>
      </c>
      <c r="P11" s="1">
        <f>SUMIFS('TACC Competition'!$K$12:$K$105,'TACC Competition'!$J$12:$J$105,H2H!$A10,'TACC Competition'!$M$12:$M$105,H2H!P$1)+SUMIFS('TACC Competition'!$L$12:$L$105,'TACC Competition'!$M$12:$M$105,H2H!$A10,'TACC Competition'!$J$12:$J$105,H2H!P$1)</f>
        <v>0</v>
      </c>
      <c r="Q11" s="8">
        <f>SUMIFS('TACC Competition'!$K$12:$K$105,'TACC Competition'!$J$12:$J$105,H2H!$A10,'TACC Competition'!$M$12:$M$105,H2H!Q$1)+SUMIFS('TACC Competition'!$L$12:$L$105,'TACC Competition'!$M$12:$M$105,H2H!$A10,'TACC Competition'!$J$12:$J$105,H2H!Q$1)</f>
        <v>0</v>
      </c>
    </row>
    <row r="12" spans="1:17" x14ac:dyDescent="0.2">
      <c r="A12" s="5"/>
      <c r="B12" s="1"/>
      <c r="C12" s="1"/>
      <c r="D12" s="1"/>
      <c r="E12" s="1"/>
      <c r="G12" s="5"/>
      <c r="H12" s="1"/>
      <c r="I12" s="1"/>
      <c r="J12" s="1"/>
      <c r="K12" s="1"/>
      <c r="M12" s="5"/>
      <c r="N12" s="1"/>
      <c r="O12" s="1"/>
      <c r="P12" s="1"/>
      <c r="Q12" s="1"/>
    </row>
    <row r="13" spans="1:17" s="10" customFormat="1" x14ac:dyDescent="0.2">
      <c r="A13" s="9" t="s">
        <v>106</v>
      </c>
      <c r="B13" s="5" t="str">
        <f>Teams!A31</f>
        <v>Belgium</v>
      </c>
      <c r="C13" s="5" t="str">
        <f>Teams!A32</f>
        <v>Egypt</v>
      </c>
      <c r="D13" s="5" t="str">
        <f>Teams!A33</f>
        <v>Iran</v>
      </c>
      <c r="E13" s="5" t="str">
        <f>Teams!A34</f>
        <v>New Zealand</v>
      </c>
      <c r="G13" s="9" t="s">
        <v>133</v>
      </c>
      <c r="H13" s="5" t="str">
        <f>Teams!A36</f>
        <v>Spain</v>
      </c>
      <c r="I13" s="5" t="str">
        <f>Teams!A37</f>
        <v>Cape Verde</v>
      </c>
      <c r="J13" s="5" t="str">
        <f>Teams!A38</f>
        <v>Saudi Arabia</v>
      </c>
      <c r="K13" s="5" t="str">
        <f>Teams!A39</f>
        <v>Uruguay</v>
      </c>
      <c r="M13" s="9" t="s">
        <v>70</v>
      </c>
      <c r="N13" s="5" t="str">
        <f>Teams!A41</f>
        <v>France</v>
      </c>
      <c r="O13" s="5" t="str">
        <f>Teams!A42</f>
        <v>Senegal</v>
      </c>
      <c r="P13" s="5" t="str">
        <f>Teams!A43</f>
        <v>Iraq</v>
      </c>
      <c r="Q13" s="5" t="str">
        <f>Teams!A44</f>
        <v>Norway</v>
      </c>
    </row>
    <row r="14" spans="1:17" x14ac:dyDescent="0.2">
      <c r="A14" s="5" t="str">
        <f>Teams!A31</f>
        <v>Belgium</v>
      </c>
      <c r="B14" s="8">
        <f>SUMIFS('TACC Competition'!$K$12:$K$105,'TACC Competition'!$J$12:$J$105,H2H!$A14,'TACC Competition'!$M$12:$M$105,H2H!B$1)+SUMIFS('TACC Competition'!$L$12:$L$105,'TACC Competition'!$M$12:$M$105,H2H!$A14,'TACC Competition'!$J$12:$J$105,H2H!B$1)</f>
        <v>0</v>
      </c>
      <c r="C14" s="1">
        <f>SUMIFS('TACC Competition'!$K$12:$K$105,'TACC Competition'!$J$12:$J$105,H2H!$A14,'TACC Competition'!$M$12:$M$105,H2H!C$1)+SUMIFS('TACC Competition'!$L$12:$L$105,'TACC Competition'!$M$12:$M$105,H2H!$A14,'TACC Competition'!$J$12:$J$105,H2H!C$1)</f>
        <v>0</v>
      </c>
      <c r="D14" s="1">
        <f>SUMIFS('TACC Competition'!$K$12:$K$105,'TACC Competition'!$J$12:$J$105,H2H!$A14,'TACC Competition'!$M$12:$M$105,H2H!D$1)+SUMIFS('TACC Competition'!$L$12:$L$105,'TACC Competition'!$M$12:$M$105,H2H!$A14,'TACC Competition'!$J$12:$J$105,H2H!D$1)</f>
        <v>0</v>
      </c>
      <c r="E14" s="1">
        <f>SUMIFS('TACC Competition'!$K$12:$K$105,'TACC Competition'!$J$12:$J$105,H2H!$A14,'TACC Competition'!$M$12:$M$105,H2H!E$1)+SUMIFS('TACC Competition'!$L$12:$L$105,'TACC Competition'!$M$12:$M$105,H2H!$A14,'TACC Competition'!$J$12:$J$105,H2H!E$1)</f>
        <v>0</v>
      </c>
      <c r="G14" s="5" t="str">
        <f>Teams!A36</f>
        <v>Spain</v>
      </c>
      <c r="H14" s="8">
        <f>SUMIFS('TACC Competition'!$K$12:$K$105,'TACC Competition'!$J$12:$J$105,H2H!$A12,'TACC Competition'!$M$12:$M$105,H2H!H$1)+SUMIFS('TACC Competition'!$L$12:$L$105,'TACC Competition'!$M$12:$M$105,H2H!$A12,'TACC Competition'!$J$12:$J$105,H2H!H$1)</f>
        <v>0</v>
      </c>
      <c r="I14" s="1">
        <f>SUMIFS('TACC Competition'!$K$12:$K$105,'TACC Competition'!$J$12:$J$105,H2H!$G14,'TACC Competition'!$M$12:$M$105,H2H!I$1)+SUMIFS('TACC Competition'!$L$12:$L$105,'TACC Competition'!$M$12:$M$105,H2H!$G14,'TACC Competition'!$J$12:$J$105,H2H!I$1)</f>
        <v>0</v>
      </c>
      <c r="J14" s="1">
        <f>SUMIFS('TACC Competition'!$K$12:$K$105,'TACC Competition'!$J$12:$J$105,H2H!$G14,'TACC Competition'!$M$12:$M$105,H2H!J$1)+SUMIFS('TACC Competition'!$L$12:$L$105,'TACC Competition'!$M$12:$M$105,H2H!$G14,'TACC Competition'!$J$12:$J$105,H2H!J$1)</f>
        <v>0</v>
      </c>
      <c r="K14" s="1">
        <f>SUMIFS('TACC Competition'!$K$12:$K$105,'TACC Competition'!$J$12:$J$105,H2H!$G14,'TACC Competition'!$M$12:$M$105,H2H!K$1)+SUMIFS('TACC Competition'!$L$12:$L$105,'TACC Competition'!$M$12:$M$105,H2H!$G14,'TACC Competition'!$J$12:$J$105,H2H!K$1)</f>
        <v>0</v>
      </c>
      <c r="M14" s="5" t="str">
        <f>Teams!A41</f>
        <v>France</v>
      </c>
      <c r="N14" s="8">
        <f>SUMIFS('TACC Competition'!$K$12:$K$105,'TACC Competition'!$J$12:$J$105,H2H!$A12,'TACC Competition'!$M$12:$M$105,H2H!N$1)+SUMIFS('TACC Competition'!$L$12:$L$105,'TACC Competition'!$M$12:$M$105,H2H!$A12,'TACC Competition'!$J$12:$J$105,H2H!N$1)</f>
        <v>0</v>
      </c>
      <c r="O14" s="1">
        <f>SUMIFS('TACC Competition'!$K$12:$K$105,'TACC Competition'!$J$12:$J$105,H2H!$A12,'TACC Competition'!$M$12:$M$105,H2H!O$1)+SUMIFS('TACC Competition'!$L$12:$L$105,'TACC Competition'!$M$12:$M$105,H2H!$A12,'TACC Competition'!$J$12:$J$105,H2H!O$1)</f>
        <v>0</v>
      </c>
      <c r="P14" s="1">
        <f>SUMIFS('TACC Competition'!$K$12:$K$105,'TACC Competition'!$J$12:$J$105,H2H!$A12,'TACC Competition'!$M$12:$M$105,H2H!P$1)+SUMIFS('TACC Competition'!$L$12:$L$105,'TACC Competition'!$M$12:$M$105,H2H!$A12,'TACC Competition'!$J$12:$J$105,H2H!P$1)</f>
        <v>0</v>
      </c>
      <c r="Q14" s="1">
        <f>SUMIFS('TACC Competition'!$K$12:$K$105,'TACC Competition'!$J$12:$J$105,H2H!$A12,'TACC Competition'!$M$12:$M$105,H2H!Q$1)+SUMIFS('TACC Competition'!$L$12:$L$105,'TACC Competition'!$M$12:$M$105,H2H!$A12,'TACC Competition'!$J$12:$J$105,H2H!Q$1)</f>
        <v>0</v>
      </c>
    </row>
    <row r="15" spans="1:17" x14ac:dyDescent="0.2">
      <c r="A15" s="5" t="str">
        <f>Teams!A32</f>
        <v>Egypt</v>
      </c>
      <c r="B15" s="1">
        <f>SUMIFS('TACC Competition'!$K$12:$K$105,'TACC Competition'!$J$12:$J$105,H2H!$A15,'TACC Competition'!$M$12:$M$105,H2H!B$1)+SUMIFS('TACC Competition'!$L$12:$L$105,'TACC Competition'!$M$12:$M$105,H2H!$A15,'TACC Competition'!$J$12:$J$105,H2H!B$1)</f>
        <v>0</v>
      </c>
      <c r="C15" s="8">
        <f>SUMIFS('TACC Competition'!$K$12:$K$105,'TACC Competition'!$J$12:$J$105,H2H!$A15,'TACC Competition'!$M$12:$M$105,H2H!C$1)+SUMIFS('TACC Competition'!$L$12:$L$105,'TACC Competition'!$M$12:$M$105,H2H!$A15,'TACC Competition'!$J$12:$J$105,H2H!C$1)</f>
        <v>0</v>
      </c>
      <c r="D15" s="1">
        <f>SUMIFS('TACC Competition'!$K$12:$K$105,'TACC Competition'!$J$12:$J$105,H2H!$A15,'TACC Competition'!$M$12:$M$105,H2H!D$1)+SUMIFS('TACC Competition'!$L$12:$L$105,'TACC Competition'!$M$12:$M$105,H2H!$A15,'TACC Competition'!$J$12:$J$105,H2H!D$1)</f>
        <v>0</v>
      </c>
      <c r="E15" s="1">
        <f>SUMIFS('TACC Competition'!$K$12:$K$105,'TACC Competition'!$J$12:$J$105,H2H!$A15,'TACC Competition'!$M$12:$M$105,H2H!E$1)+SUMIFS('TACC Competition'!$L$12:$L$105,'TACC Competition'!$M$12:$M$105,H2H!$A15,'TACC Competition'!$J$12:$J$105,H2H!E$1)</f>
        <v>0</v>
      </c>
      <c r="G15" s="5" t="str">
        <f>Teams!A37</f>
        <v>Cape Verde</v>
      </c>
      <c r="H15" s="1">
        <f>SUMIFS('TACC Competition'!$K$12:$K$105,'TACC Competition'!$J$12:$J$105,H2H!$G15,'TACC Competition'!$M$12:$M$105,H2H!H$1)+SUMIFS('TACC Competition'!$L$12:$L$105,'TACC Competition'!$M$12:$M$105,H2H!$G15,'TACC Competition'!$J$12:$J$105,H2H!H$1)</f>
        <v>0</v>
      </c>
      <c r="I15" s="8">
        <f>SUMIFS('TACC Competition'!$K$12:$K$105,'TACC Competition'!$J$12:$J$105,H2H!$A13,'TACC Competition'!$M$12:$M$105,H2H!I$1)+SUMIFS('TACC Competition'!$L$12:$L$105,'TACC Competition'!$M$12:$M$105,H2H!$A13,'TACC Competition'!$J$12:$J$105,H2H!I$1)</f>
        <v>0</v>
      </c>
      <c r="J15" s="1">
        <f>SUMIFS('TACC Competition'!$K$12:$K$105,'TACC Competition'!$J$12:$J$105,H2H!$G15,'TACC Competition'!$M$12:$M$105,H2H!J$1)+SUMIFS('TACC Competition'!$L$12:$L$105,'TACC Competition'!$M$12:$M$105,H2H!$G15,'TACC Competition'!$J$12:$J$105,H2H!J$1)</f>
        <v>0</v>
      </c>
      <c r="K15" s="1">
        <f>SUMIFS('TACC Competition'!$K$12:$K$105,'TACC Competition'!$J$12:$J$105,H2H!$G15,'TACC Competition'!$M$12:$M$105,H2H!K$1)+SUMIFS('TACC Competition'!$L$12:$L$105,'TACC Competition'!$M$12:$M$105,H2H!$G15,'TACC Competition'!$J$12:$J$105,H2H!K$1)</f>
        <v>0</v>
      </c>
      <c r="M15" s="5" t="str">
        <f>Teams!A42</f>
        <v>Senegal</v>
      </c>
      <c r="N15" s="1">
        <f>SUMIFS('TACC Competition'!$K$12:$K$105,'TACC Competition'!$J$12:$J$105,H2H!$A13,'TACC Competition'!$M$12:$M$105,H2H!N$1)+SUMIFS('TACC Competition'!$L$12:$L$105,'TACC Competition'!$M$12:$M$105,H2H!$A13,'TACC Competition'!$J$12:$J$105,H2H!N$1)</f>
        <v>0</v>
      </c>
      <c r="O15" s="8">
        <f>SUMIFS('TACC Competition'!$K$12:$K$105,'TACC Competition'!$J$12:$J$105,H2H!$A13,'TACC Competition'!$M$12:$M$105,H2H!O$1)+SUMIFS('TACC Competition'!$L$12:$L$105,'TACC Competition'!$M$12:$M$105,H2H!$A13,'TACC Competition'!$J$12:$J$105,H2H!O$1)</f>
        <v>0</v>
      </c>
      <c r="P15" s="1">
        <f>SUMIFS('TACC Competition'!$K$12:$K$105,'TACC Competition'!$J$12:$J$105,H2H!$A13,'TACC Competition'!$M$12:$M$105,H2H!P$1)+SUMIFS('TACC Competition'!$L$12:$L$105,'TACC Competition'!$M$12:$M$105,H2H!$A13,'TACC Competition'!$J$12:$J$105,H2H!P$1)</f>
        <v>0</v>
      </c>
      <c r="Q15" s="1">
        <f>SUMIFS('TACC Competition'!$K$12:$K$105,'TACC Competition'!$J$12:$J$105,H2H!$A13,'TACC Competition'!$M$12:$M$105,H2H!Q$1)+SUMIFS('TACC Competition'!$L$12:$L$105,'TACC Competition'!$M$12:$M$105,H2H!$A13,'TACC Competition'!$J$12:$J$105,H2H!Q$1)</f>
        <v>0</v>
      </c>
    </row>
    <row r="16" spans="1:17" x14ac:dyDescent="0.2">
      <c r="A16" s="5" t="str">
        <f>Teams!A33</f>
        <v>Iran</v>
      </c>
      <c r="B16" s="1">
        <f>SUMIFS('TACC Competition'!$K$12:$K$105,'TACC Competition'!$J$12:$J$105,H2H!$A16,'TACC Competition'!$M$12:$M$105,H2H!B$1)+SUMIFS('TACC Competition'!$L$12:$L$105,'TACC Competition'!$M$12:$M$105,H2H!$A16,'TACC Competition'!$J$12:$J$105,H2H!B$1)</f>
        <v>0</v>
      </c>
      <c r="C16" s="1">
        <f>SUMIFS('TACC Competition'!$K$12:$K$105,'TACC Competition'!$J$12:$J$105,H2H!$A16,'TACC Competition'!$M$12:$M$105,H2H!C$1)+SUMIFS('TACC Competition'!$L$12:$L$105,'TACC Competition'!$M$12:$M$105,H2H!$A16,'TACC Competition'!$J$12:$J$105,H2H!C$1)</f>
        <v>0</v>
      </c>
      <c r="D16" s="8">
        <f>SUMIFS('TACC Competition'!$K$12:$K$105,'TACC Competition'!$J$12:$J$105,H2H!$A16,'TACC Competition'!$M$12:$M$105,H2H!D$1)+SUMIFS('TACC Competition'!$L$12:$L$105,'TACC Competition'!$M$12:$M$105,H2H!$A16,'TACC Competition'!$J$12:$J$105,H2H!D$1)</f>
        <v>0</v>
      </c>
      <c r="E16" s="1">
        <f>SUMIFS('TACC Competition'!$K$12:$K$105,'TACC Competition'!$J$12:$J$105,H2H!$A16,'TACC Competition'!$M$12:$M$105,H2H!E$1)+SUMIFS('TACC Competition'!$L$12:$L$105,'TACC Competition'!$M$12:$M$105,H2H!$A16,'TACC Competition'!$J$12:$J$105,H2H!E$1)</f>
        <v>0</v>
      </c>
      <c r="G16" s="5" t="str">
        <f>Teams!A38</f>
        <v>Saudi Arabia</v>
      </c>
      <c r="H16" s="1">
        <f>SUMIFS('TACC Competition'!$K$12:$K$105,'TACC Competition'!$J$12:$J$105,H2H!$G16,'TACC Competition'!$M$12:$M$105,H2H!H$1)+SUMIFS('TACC Competition'!$L$12:$L$105,'TACC Competition'!$M$12:$M$105,H2H!$G16,'TACC Competition'!$J$12:$J$105,H2H!H$1)</f>
        <v>0</v>
      </c>
      <c r="I16" s="1">
        <f>SUMIFS('TACC Competition'!$K$12:$K$105,'TACC Competition'!$J$12:$J$105,H2H!$G16,'TACC Competition'!$M$12:$M$105,H2H!I$1)+SUMIFS('TACC Competition'!$L$12:$L$105,'TACC Competition'!$M$12:$M$105,H2H!$G16,'TACC Competition'!$J$12:$J$105,H2H!I$1)</f>
        <v>0</v>
      </c>
      <c r="J16" s="8">
        <f>SUMIFS('TACC Competition'!$K$12:$K$105,'TACC Competition'!$J$12:$J$105,H2H!$A14,'TACC Competition'!$M$12:$M$105,H2H!J$1)+SUMIFS('TACC Competition'!$L$12:$L$105,'TACC Competition'!$M$12:$M$105,H2H!$A14,'TACC Competition'!$J$12:$J$105,H2H!J$1)</f>
        <v>0</v>
      </c>
      <c r="K16" s="1">
        <f>SUMIFS('TACC Competition'!$K$12:$K$105,'TACC Competition'!$J$12:$J$105,H2H!$G16,'TACC Competition'!$M$12:$M$105,H2H!K$1)+SUMIFS('TACC Competition'!$L$12:$L$105,'TACC Competition'!$M$12:$M$105,H2H!$G16,'TACC Competition'!$J$12:$J$105,H2H!K$1)</f>
        <v>0</v>
      </c>
      <c r="M16" s="5" t="str">
        <f>Teams!A43</f>
        <v>Iraq</v>
      </c>
      <c r="N16" s="1">
        <f>SUMIFS('TACC Competition'!$K$12:$K$105,'TACC Competition'!$J$12:$J$105,H2H!$A14,'TACC Competition'!$M$12:$M$105,H2H!N$1)+SUMIFS('TACC Competition'!$L$12:$L$105,'TACC Competition'!$M$12:$M$105,H2H!$A14,'TACC Competition'!$J$12:$J$105,H2H!N$1)</f>
        <v>0</v>
      </c>
      <c r="O16" s="1">
        <f>SUMIFS('TACC Competition'!$K$12:$K$105,'TACC Competition'!$J$12:$J$105,H2H!$A14,'TACC Competition'!$M$12:$M$105,H2H!O$1)+SUMIFS('TACC Competition'!$L$12:$L$105,'TACC Competition'!$M$12:$M$105,H2H!$A14,'TACC Competition'!$J$12:$J$105,H2H!O$1)</f>
        <v>0</v>
      </c>
      <c r="P16" s="8">
        <f>SUMIFS('TACC Competition'!$K$12:$K$105,'TACC Competition'!$J$12:$J$105,H2H!$A14,'TACC Competition'!$M$12:$M$105,H2H!P$1)+SUMIFS('TACC Competition'!$L$12:$L$105,'TACC Competition'!$M$12:$M$105,H2H!$A14,'TACC Competition'!$J$12:$J$105,H2H!P$1)</f>
        <v>0</v>
      </c>
      <c r="Q16" s="1">
        <f>SUMIFS('TACC Competition'!$K$12:$K$105,'TACC Competition'!$J$12:$J$105,H2H!$A14,'TACC Competition'!$M$12:$M$105,H2H!Q$1)+SUMIFS('TACC Competition'!$L$12:$L$105,'TACC Competition'!$M$12:$M$105,H2H!$A14,'TACC Competition'!$J$12:$J$105,H2H!Q$1)</f>
        <v>0</v>
      </c>
    </row>
    <row r="17" spans="1:17" x14ac:dyDescent="0.2">
      <c r="A17" s="5" t="str">
        <f>Teams!A34</f>
        <v>New Zealand</v>
      </c>
      <c r="B17" s="1">
        <f>SUMIFS('TACC Competition'!$K$12:$K$105,'TACC Competition'!$J$12:$J$105,H2H!$A17,'TACC Competition'!$M$12:$M$105,H2H!B$1)+SUMIFS('TACC Competition'!$L$12:$L$105,'TACC Competition'!$M$12:$M$105,H2H!$A17,'TACC Competition'!$J$12:$J$105,H2H!B$1)</f>
        <v>0</v>
      </c>
      <c r="C17" s="1">
        <f>SUMIFS('TACC Competition'!$K$12:$K$105,'TACC Competition'!$J$12:$J$105,H2H!$A17,'TACC Competition'!$M$12:$M$105,H2H!C$1)+SUMIFS('TACC Competition'!$L$12:$L$105,'TACC Competition'!$M$12:$M$105,H2H!$A17,'TACC Competition'!$J$12:$J$105,H2H!C$1)</f>
        <v>0</v>
      </c>
      <c r="D17" s="1">
        <f>SUMIFS('TACC Competition'!$K$12:$K$105,'TACC Competition'!$J$12:$J$105,H2H!$A17,'TACC Competition'!$M$12:$M$105,H2H!D$1)+SUMIFS('TACC Competition'!$L$12:$L$105,'TACC Competition'!$M$12:$M$105,H2H!$A17,'TACC Competition'!$J$12:$J$105,H2H!D$1)</f>
        <v>0</v>
      </c>
      <c r="E17" s="8">
        <f>SUMIFS('TACC Competition'!$K$12:$K$105,'TACC Competition'!$J$12:$J$105,H2H!$A17,'TACC Competition'!$M$12:$M$105,H2H!E$1)+SUMIFS('TACC Competition'!$L$12:$L$105,'TACC Competition'!$M$12:$M$105,H2H!$A17,'TACC Competition'!$J$12:$J$105,H2H!E$1)</f>
        <v>0</v>
      </c>
      <c r="G17" s="5" t="str">
        <f>Teams!A39</f>
        <v>Uruguay</v>
      </c>
      <c r="H17" s="1">
        <f>SUMIFS('TACC Competition'!$K$12:$K$105,'TACC Competition'!$J$12:$J$105,H2H!$G17,'TACC Competition'!$M$12:$M$105,H2H!H$1)+SUMIFS('TACC Competition'!$L$12:$L$105,'TACC Competition'!$M$12:$M$105,H2H!$G17,'TACC Competition'!$J$12:$J$105,H2H!H$1)</f>
        <v>0</v>
      </c>
      <c r="I17" s="1">
        <f>SUMIFS('TACC Competition'!$K$12:$K$105,'TACC Competition'!$J$12:$J$105,H2H!$G17,'TACC Competition'!$M$12:$M$105,H2H!I$1)+SUMIFS('TACC Competition'!$L$12:$L$105,'TACC Competition'!$M$12:$M$105,H2H!$G17,'TACC Competition'!$J$12:$J$105,H2H!I$1)</f>
        <v>0</v>
      </c>
      <c r="J17" s="1">
        <f>SUMIFS('TACC Competition'!$K$12:$K$105,'TACC Competition'!$J$12:$J$105,H2H!$G17,'TACC Competition'!$M$12:$M$105,H2H!J$1)+SUMIFS('TACC Competition'!$L$12:$L$105,'TACC Competition'!$M$12:$M$105,H2H!$G17,'TACC Competition'!$J$12:$J$105,H2H!J$1)</f>
        <v>0</v>
      </c>
      <c r="K17" s="8">
        <f>SUMIFS('TACC Competition'!$K$12:$K$105,'TACC Competition'!$J$12:$J$105,H2H!$A15,'TACC Competition'!$M$12:$M$105,H2H!K$1)+SUMIFS('TACC Competition'!$L$12:$L$105,'TACC Competition'!$M$12:$M$105,H2H!$A15,'TACC Competition'!$J$12:$J$105,H2H!K$1)</f>
        <v>0</v>
      </c>
      <c r="M17" s="5" t="str">
        <f>Teams!A44</f>
        <v>Norway</v>
      </c>
      <c r="N17" s="1">
        <f>SUMIFS('TACC Competition'!$K$12:$K$105,'TACC Competition'!$J$12:$J$105,H2H!$A15,'TACC Competition'!$M$12:$M$105,H2H!N$1)+SUMIFS('TACC Competition'!$L$12:$L$105,'TACC Competition'!$M$12:$M$105,H2H!$A15,'TACC Competition'!$J$12:$J$105,H2H!N$1)</f>
        <v>0</v>
      </c>
      <c r="O17" s="1">
        <f>SUMIFS('TACC Competition'!$K$12:$K$105,'TACC Competition'!$J$12:$J$105,H2H!$A15,'TACC Competition'!$M$12:$M$105,H2H!O$1)+SUMIFS('TACC Competition'!$L$12:$L$105,'TACC Competition'!$M$12:$M$105,H2H!$A15,'TACC Competition'!$J$12:$J$105,H2H!O$1)</f>
        <v>0</v>
      </c>
      <c r="P17" s="1">
        <f>SUMIFS('TACC Competition'!$K$12:$K$105,'TACC Competition'!$J$12:$J$105,H2H!$A15,'TACC Competition'!$M$12:$M$105,H2H!P$1)+SUMIFS('TACC Competition'!$L$12:$L$105,'TACC Competition'!$M$12:$M$105,H2H!$A15,'TACC Competition'!$J$12:$J$105,H2H!P$1)</f>
        <v>0</v>
      </c>
      <c r="Q17" s="8">
        <f>SUMIFS('TACC Competition'!$K$12:$K$105,'TACC Competition'!$J$12:$J$105,H2H!$A15,'TACC Competition'!$M$12:$M$105,H2H!Q$1)+SUMIFS('TACC Competition'!$L$12:$L$105,'TACC Competition'!$M$12:$M$105,H2H!$A15,'TACC Competition'!$J$12:$J$105,H2H!Q$1)</f>
        <v>0</v>
      </c>
    </row>
    <row r="18" spans="1:17" x14ac:dyDescent="0.2">
      <c r="A18" s="5"/>
      <c r="B18" s="1"/>
      <c r="C18" s="1"/>
      <c r="D18" s="1"/>
      <c r="E18" s="1"/>
      <c r="G18" s="5"/>
      <c r="H18" s="1"/>
      <c r="I18" s="1"/>
      <c r="J18" s="1"/>
      <c r="K18" s="1"/>
      <c r="M18" s="5"/>
      <c r="N18" s="1"/>
      <c r="O18" s="1"/>
      <c r="P18" s="1"/>
      <c r="Q18" s="1"/>
    </row>
    <row r="19" spans="1:17" s="10" customFormat="1" x14ac:dyDescent="0.2">
      <c r="A19" s="9" t="s">
        <v>135</v>
      </c>
      <c r="B19" s="5" t="str">
        <f>Teams!A46</f>
        <v>Argentina</v>
      </c>
      <c r="C19" s="5" t="str">
        <f>Teams!A47</f>
        <v>Austria</v>
      </c>
      <c r="D19" s="5" t="str">
        <f>Teams!A48</f>
        <v>Jordan</v>
      </c>
      <c r="E19" s="5" t="str">
        <f>Teams!A49</f>
        <v>Algeria</v>
      </c>
      <c r="G19" s="9" t="s">
        <v>136</v>
      </c>
      <c r="H19" s="5" t="str">
        <f>Teams!A51</f>
        <v>Portugal</v>
      </c>
      <c r="I19" s="5" t="str">
        <f>Teams!A52</f>
        <v>DR Congo</v>
      </c>
      <c r="J19" s="5" t="str">
        <f>Teams!A53</f>
        <v>Uzbekistan</v>
      </c>
      <c r="K19" s="5" t="str">
        <f>Teams!A54</f>
        <v>Colombia</v>
      </c>
      <c r="M19" s="9" t="s">
        <v>70</v>
      </c>
      <c r="N19" s="5" t="str">
        <f>Teams!A56</f>
        <v>England</v>
      </c>
      <c r="O19" s="5" t="str">
        <f>Teams!A57</f>
        <v>Croatia</v>
      </c>
      <c r="P19" s="5" t="str">
        <f>Teams!A58</f>
        <v>Ghana</v>
      </c>
      <c r="Q19" s="5" t="str">
        <f>Teams!A59</f>
        <v>Panama</v>
      </c>
    </row>
    <row r="20" spans="1:17" x14ac:dyDescent="0.2">
      <c r="A20" s="5" t="str">
        <f>Teams!A46</f>
        <v>Argentina</v>
      </c>
      <c r="B20" s="8">
        <f>SUMIFS('TACC Competition'!$K$12:$K$105,'TACC Competition'!$J$12:$J$105,H2H!$A20,'TACC Competition'!$M$12:$M$105,H2H!B$1)+SUMIFS('TACC Competition'!$L$12:$L$105,'TACC Competition'!$M$12:$M$105,H2H!$A20,'TACC Competition'!$J$12:$J$105,H2H!B$1)</f>
        <v>0</v>
      </c>
      <c r="C20" s="1">
        <f>SUMIFS('TACC Competition'!$K$12:$K$105,'TACC Competition'!$J$12:$J$105,H2H!$A20,'TACC Competition'!$M$12:$M$105,H2H!C$1)+SUMIFS('TACC Competition'!$L$12:$L$105,'TACC Competition'!$M$12:$M$105,H2H!$A20,'TACC Competition'!$J$12:$J$105,H2H!C$1)</f>
        <v>0</v>
      </c>
      <c r="D20" s="1">
        <f>SUMIFS('TACC Competition'!$K$12:$K$105,'TACC Competition'!$J$12:$J$105,H2H!$A20,'TACC Competition'!$M$12:$M$105,H2H!D$1)+SUMIFS('TACC Competition'!$L$12:$L$105,'TACC Competition'!$M$12:$M$105,H2H!$A20,'TACC Competition'!$J$12:$J$105,H2H!D$1)</f>
        <v>0</v>
      </c>
      <c r="E20" s="1">
        <f>SUMIFS('TACC Competition'!$K$12:$K$105,'TACC Competition'!$J$12:$J$105,H2H!$A20,'TACC Competition'!$M$12:$M$105,H2H!E$1)+SUMIFS('TACC Competition'!$L$12:$L$105,'TACC Competition'!$M$12:$M$105,H2H!$A20,'TACC Competition'!$J$12:$J$105,H2H!E$1)</f>
        <v>0</v>
      </c>
      <c r="G20" s="5" t="str">
        <f>Teams!A51</f>
        <v>Portugal</v>
      </c>
      <c r="H20" s="8">
        <f>SUMIFS('TACC Competition'!$K$12:$K$105,'TACC Competition'!$J$12:$J$105,H2H!$A17,'TACC Competition'!$M$12:$M$105,H2H!H$1)+SUMIFS('TACC Competition'!$L$12:$L$105,'TACC Competition'!$M$12:$M$105,H2H!$A17,'TACC Competition'!$J$12:$J$105,H2H!H$1)</f>
        <v>0</v>
      </c>
      <c r="I20" s="1">
        <f>SUMIFS('TACC Competition'!$K$12:$K$105,'TACC Competition'!$J$12:$J$105,H2H!$G20,'TACC Competition'!$M$12:$M$105,H2H!I$1)+SUMIFS('TACC Competition'!$L$12:$L$105,'TACC Competition'!$M$12:$M$105,H2H!$G20,'TACC Competition'!$J$12:$J$105,H2H!I$1)</f>
        <v>0</v>
      </c>
      <c r="J20" s="1">
        <f>SUMIFS('TACC Competition'!$K$12:$K$105,'TACC Competition'!$J$12:$J$105,H2H!$G20,'TACC Competition'!$M$12:$M$105,H2H!J$1)+SUMIFS('TACC Competition'!$L$12:$L$105,'TACC Competition'!$M$12:$M$105,H2H!$G20,'TACC Competition'!$J$12:$J$105,H2H!J$1)</f>
        <v>0</v>
      </c>
      <c r="K20" s="1">
        <f>SUMIFS('TACC Competition'!$K$12:$K$105,'TACC Competition'!$J$12:$J$105,H2H!$G20,'TACC Competition'!$M$12:$M$105,H2H!K$1)+SUMIFS('TACC Competition'!$L$12:$L$105,'TACC Competition'!$M$12:$M$105,H2H!$G20,'TACC Competition'!$J$12:$J$105,H2H!K$1)</f>
        <v>0</v>
      </c>
      <c r="M20" s="5" t="str">
        <f>Teams!A56</f>
        <v>England</v>
      </c>
      <c r="N20" s="8">
        <f>SUMIFS('TACC Competition'!$K$12:$K$105,'TACC Competition'!$J$12:$J$105,H2H!$A17,'TACC Competition'!$M$12:$M$105,H2H!N$1)+SUMIFS('TACC Competition'!$L$12:$L$105,'TACC Competition'!$M$12:$M$105,H2H!$A17,'TACC Competition'!$J$12:$J$105,H2H!N$1)</f>
        <v>0</v>
      </c>
      <c r="O20" s="1">
        <f>SUMIFS('TACC Competition'!$K$12:$K$105,'TACC Competition'!$J$12:$J$105,H2H!$A17,'TACC Competition'!$M$12:$M$105,H2H!O$1)+SUMIFS('TACC Competition'!$L$12:$L$105,'TACC Competition'!$M$12:$M$105,H2H!$A17,'TACC Competition'!$J$12:$J$105,H2H!O$1)</f>
        <v>0</v>
      </c>
      <c r="P20" s="1">
        <f>SUMIFS('TACC Competition'!$K$12:$K$105,'TACC Competition'!$J$12:$J$105,H2H!$A17,'TACC Competition'!$M$12:$M$105,H2H!P$1)+SUMIFS('TACC Competition'!$L$12:$L$105,'TACC Competition'!$M$12:$M$105,H2H!$A17,'TACC Competition'!$J$12:$J$105,H2H!P$1)</f>
        <v>0</v>
      </c>
      <c r="Q20" s="1">
        <f>SUMIFS('TACC Competition'!$K$12:$K$105,'TACC Competition'!$J$12:$J$105,H2H!$A17,'TACC Competition'!$M$12:$M$105,H2H!Q$1)+SUMIFS('TACC Competition'!$L$12:$L$105,'TACC Competition'!$M$12:$M$105,H2H!$A17,'TACC Competition'!$J$12:$J$105,H2H!Q$1)</f>
        <v>0</v>
      </c>
    </row>
    <row r="21" spans="1:17" x14ac:dyDescent="0.2">
      <c r="A21" s="5" t="str">
        <f>Teams!A47</f>
        <v>Austria</v>
      </c>
      <c r="B21" s="1">
        <f>SUMIFS('TACC Competition'!$K$12:$K$105,'TACC Competition'!$J$12:$J$105,H2H!$A21,'TACC Competition'!$M$12:$M$105,H2H!B$1)+SUMIFS('TACC Competition'!$L$12:$L$105,'TACC Competition'!$M$12:$M$105,H2H!$A21,'TACC Competition'!$J$12:$J$105,H2H!B$1)</f>
        <v>0</v>
      </c>
      <c r="C21" s="8">
        <f>SUMIFS('TACC Competition'!$K$12:$K$105,'TACC Competition'!$J$12:$J$105,H2H!$A21,'TACC Competition'!$M$12:$M$105,H2H!C$1)+SUMIFS('TACC Competition'!$L$12:$L$105,'TACC Competition'!$M$12:$M$105,H2H!$A21,'TACC Competition'!$J$12:$J$105,H2H!C$1)</f>
        <v>0</v>
      </c>
      <c r="D21" s="1">
        <f>SUMIFS('TACC Competition'!$K$12:$K$105,'TACC Competition'!$J$12:$J$105,H2H!$A21,'TACC Competition'!$M$12:$M$105,H2H!D$1)+SUMIFS('TACC Competition'!$L$12:$L$105,'TACC Competition'!$M$12:$M$105,H2H!$A21,'TACC Competition'!$J$12:$J$105,H2H!D$1)</f>
        <v>0</v>
      </c>
      <c r="E21" s="1">
        <f>SUMIFS('TACC Competition'!$K$12:$K$105,'TACC Competition'!$J$12:$J$105,H2H!$A21,'TACC Competition'!$M$12:$M$105,H2H!E$1)+SUMIFS('TACC Competition'!$L$12:$L$105,'TACC Competition'!$M$12:$M$105,H2H!$A21,'TACC Competition'!$J$12:$J$105,H2H!E$1)</f>
        <v>0</v>
      </c>
      <c r="G21" s="5" t="str">
        <f>Teams!A52</f>
        <v>DR Congo</v>
      </c>
      <c r="H21" s="1">
        <f>SUMIFS('TACC Competition'!$K$12:$K$105,'TACC Competition'!$J$12:$J$105,H2H!$G21,'TACC Competition'!$M$12:$M$105,H2H!H$1)+SUMIFS('TACC Competition'!$L$12:$L$105,'TACC Competition'!$M$12:$M$105,H2H!$G21,'TACC Competition'!$J$12:$J$105,H2H!H$1)</f>
        <v>0</v>
      </c>
      <c r="I21" s="8">
        <f>SUMIFS('TACC Competition'!$K$12:$K$105,'TACC Competition'!$J$12:$J$105,H2H!$A18,'TACC Competition'!$M$12:$M$105,H2H!I$1)+SUMIFS('TACC Competition'!$L$12:$L$105,'TACC Competition'!$M$12:$M$105,H2H!$A18,'TACC Competition'!$J$12:$J$105,H2H!I$1)</f>
        <v>0</v>
      </c>
      <c r="J21" s="1">
        <f>SUMIFS('TACC Competition'!$K$12:$K$105,'TACC Competition'!$J$12:$J$105,H2H!$G21,'TACC Competition'!$M$12:$M$105,H2H!J$1)+SUMIFS('TACC Competition'!$L$12:$L$105,'TACC Competition'!$M$12:$M$105,H2H!$G21,'TACC Competition'!$J$12:$J$105,H2H!J$1)</f>
        <v>0</v>
      </c>
      <c r="K21" s="1">
        <f>SUMIFS('TACC Competition'!$K$12:$K$105,'TACC Competition'!$J$12:$J$105,H2H!$G21,'TACC Competition'!$M$12:$M$105,H2H!K$1)+SUMIFS('TACC Competition'!$L$12:$L$105,'TACC Competition'!$M$12:$M$105,H2H!$G21,'TACC Competition'!$J$12:$J$105,H2H!K$1)</f>
        <v>0</v>
      </c>
      <c r="M21" s="5" t="str">
        <f>Teams!A57</f>
        <v>Croatia</v>
      </c>
      <c r="N21" s="1">
        <f>SUMIFS('TACC Competition'!$K$12:$K$105,'TACC Competition'!$J$12:$J$105,H2H!$A18,'TACC Competition'!$M$12:$M$105,H2H!N$1)+SUMIFS('TACC Competition'!$L$12:$L$105,'TACC Competition'!$M$12:$M$105,H2H!$A18,'TACC Competition'!$J$12:$J$105,H2H!N$1)</f>
        <v>0</v>
      </c>
      <c r="O21" s="8">
        <f>SUMIFS('TACC Competition'!$K$12:$K$105,'TACC Competition'!$J$12:$J$105,H2H!$A18,'TACC Competition'!$M$12:$M$105,H2H!O$1)+SUMIFS('TACC Competition'!$L$12:$L$105,'TACC Competition'!$M$12:$M$105,H2H!$A18,'TACC Competition'!$J$12:$J$105,H2H!O$1)</f>
        <v>0</v>
      </c>
      <c r="P21" s="1">
        <f>SUMIFS('TACC Competition'!$K$12:$K$105,'TACC Competition'!$J$12:$J$105,H2H!$A18,'TACC Competition'!$M$12:$M$105,H2H!P$1)+SUMIFS('TACC Competition'!$L$12:$L$105,'TACC Competition'!$M$12:$M$105,H2H!$A18,'TACC Competition'!$J$12:$J$105,H2H!P$1)</f>
        <v>0</v>
      </c>
      <c r="Q21" s="1">
        <f>SUMIFS('TACC Competition'!$K$12:$K$105,'TACC Competition'!$J$12:$J$105,H2H!$A18,'TACC Competition'!$M$12:$M$105,H2H!Q$1)+SUMIFS('TACC Competition'!$L$12:$L$105,'TACC Competition'!$M$12:$M$105,H2H!$A18,'TACC Competition'!$J$12:$J$105,H2H!Q$1)</f>
        <v>0</v>
      </c>
    </row>
    <row r="22" spans="1:17" x14ac:dyDescent="0.2">
      <c r="A22" s="5" t="str">
        <f>Teams!A48</f>
        <v>Jordan</v>
      </c>
      <c r="B22" s="1">
        <f>SUMIFS('TACC Competition'!$K$12:$K$105,'TACC Competition'!$J$12:$J$105,H2H!$A22,'TACC Competition'!$M$12:$M$105,H2H!B$1)+SUMIFS('TACC Competition'!$L$12:$L$105,'TACC Competition'!$M$12:$M$105,H2H!$A22,'TACC Competition'!$J$12:$J$105,H2H!B$1)</f>
        <v>0</v>
      </c>
      <c r="C22" s="1">
        <f>SUMIFS('TACC Competition'!$K$12:$K$105,'TACC Competition'!$J$12:$J$105,H2H!$A22,'TACC Competition'!$M$12:$M$105,H2H!C$1)+SUMIFS('TACC Competition'!$L$12:$L$105,'TACC Competition'!$M$12:$M$105,H2H!$A22,'TACC Competition'!$J$12:$J$105,H2H!C$1)</f>
        <v>0</v>
      </c>
      <c r="D22" s="8">
        <f>SUMIFS('TACC Competition'!$K$12:$K$105,'TACC Competition'!$J$12:$J$105,H2H!$A22,'TACC Competition'!$M$12:$M$105,H2H!D$1)+SUMIFS('TACC Competition'!$L$12:$L$105,'TACC Competition'!$M$12:$M$105,H2H!$A22,'TACC Competition'!$J$12:$J$105,H2H!D$1)</f>
        <v>0</v>
      </c>
      <c r="E22" s="1">
        <f>SUMIFS('TACC Competition'!$K$12:$K$105,'TACC Competition'!$J$12:$J$105,H2H!$A22,'TACC Competition'!$M$12:$M$105,H2H!E$1)+SUMIFS('TACC Competition'!$L$12:$L$105,'TACC Competition'!$M$12:$M$105,H2H!$A22,'TACC Competition'!$J$12:$J$105,H2H!E$1)</f>
        <v>0</v>
      </c>
      <c r="G22" s="5" t="str">
        <f>Teams!A53</f>
        <v>Uzbekistan</v>
      </c>
      <c r="H22" s="1">
        <f>SUMIFS('TACC Competition'!$K$12:$K$105,'TACC Competition'!$J$12:$J$105,H2H!$G22,'TACC Competition'!$M$12:$M$105,H2H!H$1)+SUMIFS('TACC Competition'!$L$12:$L$105,'TACC Competition'!$M$12:$M$105,H2H!$G22,'TACC Competition'!$J$12:$J$105,H2H!H$1)</f>
        <v>0</v>
      </c>
      <c r="I22" s="1">
        <f>SUMIFS('TACC Competition'!$K$12:$K$105,'TACC Competition'!$J$12:$J$105,H2H!$G22,'TACC Competition'!$M$12:$M$105,H2H!I$1)+SUMIFS('TACC Competition'!$L$12:$L$105,'TACC Competition'!$M$12:$M$105,H2H!$G22,'TACC Competition'!$J$12:$J$105,H2H!I$1)</f>
        <v>0</v>
      </c>
      <c r="J22" s="8">
        <f>SUMIFS('TACC Competition'!$K$12:$K$105,'TACC Competition'!$J$12:$J$105,H2H!$A19,'TACC Competition'!$M$12:$M$105,H2H!J$1)+SUMIFS('TACC Competition'!$L$12:$L$105,'TACC Competition'!$M$12:$M$105,H2H!$A19,'TACC Competition'!$J$12:$J$105,H2H!J$1)</f>
        <v>0</v>
      </c>
      <c r="K22" s="1">
        <f>SUMIFS('TACC Competition'!$K$12:$K$105,'TACC Competition'!$J$12:$J$105,H2H!$G22,'TACC Competition'!$M$12:$M$105,H2H!K$1)+SUMIFS('TACC Competition'!$L$12:$L$105,'TACC Competition'!$M$12:$M$105,H2H!$G22,'TACC Competition'!$J$12:$J$105,H2H!K$1)</f>
        <v>0</v>
      </c>
      <c r="M22" s="5" t="str">
        <f>Teams!A58</f>
        <v>Ghana</v>
      </c>
      <c r="N22" s="1">
        <f>SUMIFS('TACC Competition'!$K$12:$K$105,'TACC Competition'!$J$12:$J$105,H2H!$A19,'TACC Competition'!$M$12:$M$105,H2H!N$1)+SUMIFS('TACC Competition'!$L$12:$L$105,'TACC Competition'!$M$12:$M$105,H2H!$A19,'TACC Competition'!$J$12:$J$105,H2H!N$1)</f>
        <v>0</v>
      </c>
      <c r="O22" s="1">
        <f>SUMIFS('TACC Competition'!$K$12:$K$105,'TACC Competition'!$J$12:$J$105,H2H!$A19,'TACC Competition'!$M$12:$M$105,H2H!O$1)+SUMIFS('TACC Competition'!$L$12:$L$105,'TACC Competition'!$M$12:$M$105,H2H!$A19,'TACC Competition'!$J$12:$J$105,H2H!O$1)</f>
        <v>0</v>
      </c>
      <c r="P22" s="8">
        <f>SUMIFS('TACC Competition'!$K$12:$K$105,'TACC Competition'!$J$12:$J$105,H2H!$A19,'TACC Competition'!$M$12:$M$105,H2H!P$1)+SUMIFS('TACC Competition'!$L$12:$L$105,'TACC Competition'!$M$12:$M$105,H2H!$A19,'TACC Competition'!$J$12:$J$105,H2H!P$1)</f>
        <v>0</v>
      </c>
      <c r="Q22" s="1">
        <f>SUMIFS('TACC Competition'!$K$12:$K$105,'TACC Competition'!$J$12:$J$105,H2H!$A19,'TACC Competition'!$M$12:$M$105,H2H!Q$1)+SUMIFS('TACC Competition'!$L$12:$L$105,'TACC Competition'!$M$12:$M$105,H2H!$A19,'TACC Competition'!$J$12:$J$105,H2H!Q$1)</f>
        <v>0</v>
      </c>
    </row>
    <row r="23" spans="1:17" x14ac:dyDescent="0.2">
      <c r="A23" s="5" t="str">
        <f>Teams!A49</f>
        <v>Algeria</v>
      </c>
      <c r="B23" s="1">
        <f>SUMIFS('TACC Competition'!$K$12:$K$105,'TACC Competition'!$J$12:$J$105,H2H!$A23,'TACC Competition'!$M$12:$M$105,H2H!B$1)+SUMIFS('TACC Competition'!$L$12:$L$105,'TACC Competition'!$M$12:$M$105,H2H!$A23,'TACC Competition'!$J$12:$J$105,H2H!B$1)</f>
        <v>0</v>
      </c>
      <c r="C23" s="1">
        <f>SUMIFS('TACC Competition'!$K$12:$K$105,'TACC Competition'!$J$12:$J$105,H2H!$A23,'TACC Competition'!$M$12:$M$105,H2H!C$1)+SUMIFS('TACC Competition'!$L$12:$L$105,'TACC Competition'!$M$12:$M$105,H2H!$A23,'TACC Competition'!$J$12:$J$105,H2H!C$1)</f>
        <v>0</v>
      </c>
      <c r="D23" s="1">
        <f>SUMIFS('TACC Competition'!$K$12:$K$105,'TACC Competition'!$J$12:$J$105,H2H!$A23,'TACC Competition'!$M$12:$M$105,H2H!D$1)+SUMIFS('TACC Competition'!$L$12:$L$105,'TACC Competition'!$M$12:$M$105,H2H!$A23,'TACC Competition'!$J$12:$J$105,H2H!D$1)</f>
        <v>0</v>
      </c>
      <c r="E23" s="8">
        <f>SUMIFS('TACC Competition'!$K$12:$K$105,'TACC Competition'!$J$12:$J$105,H2H!$A23,'TACC Competition'!$M$12:$M$105,H2H!E$1)+SUMIFS('TACC Competition'!$L$12:$L$105,'TACC Competition'!$M$12:$M$105,H2H!$A23,'TACC Competition'!$J$12:$J$105,H2H!E$1)</f>
        <v>0</v>
      </c>
      <c r="G23" s="5" t="str">
        <f>Teams!A54</f>
        <v>Colombia</v>
      </c>
      <c r="H23" s="1">
        <f>SUMIFS('TACC Competition'!$K$12:$K$105,'TACC Competition'!$J$12:$J$105,H2H!$G23,'TACC Competition'!$M$12:$M$105,H2H!H$1)+SUMIFS('TACC Competition'!$L$12:$L$105,'TACC Competition'!$M$12:$M$105,H2H!$G23,'TACC Competition'!$J$12:$J$105,H2H!H$1)</f>
        <v>0</v>
      </c>
      <c r="I23" s="1">
        <f>SUMIFS('TACC Competition'!$K$12:$K$105,'TACC Competition'!$J$12:$J$105,H2H!$G23,'TACC Competition'!$M$12:$M$105,H2H!I$1)+SUMIFS('TACC Competition'!$L$12:$L$105,'TACC Competition'!$M$12:$M$105,H2H!$G23,'TACC Competition'!$J$12:$J$105,H2H!I$1)</f>
        <v>0</v>
      </c>
      <c r="J23" s="1">
        <f>SUMIFS('TACC Competition'!$K$12:$K$105,'TACC Competition'!$J$12:$J$105,H2H!$G23,'TACC Competition'!$M$12:$M$105,H2H!J$1)+SUMIFS('TACC Competition'!$L$12:$L$105,'TACC Competition'!$M$12:$M$105,H2H!$G23,'TACC Competition'!$J$12:$J$105,H2H!J$1)</f>
        <v>0</v>
      </c>
      <c r="K23" s="8">
        <f>SUMIFS('TACC Competition'!$K$12:$K$105,'TACC Competition'!$J$12:$J$105,H2H!$A20,'TACC Competition'!$M$12:$M$105,H2H!K$1)+SUMIFS('TACC Competition'!$L$12:$L$105,'TACC Competition'!$M$12:$M$105,H2H!$A20,'TACC Competition'!$J$12:$J$105,H2H!K$1)</f>
        <v>0</v>
      </c>
      <c r="M23" s="5" t="str">
        <f>Teams!A59</f>
        <v>Panama</v>
      </c>
      <c r="N23" s="1">
        <f>SUMIFS('TACC Competition'!$K$12:$K$105,'TACC Competition'!$J$12:$J$105,H2H!$A20,'TACC Competition'!$M$12:$M$105,H2H!N$1)+SUMIFS('TACC Competition'!$L$12:$L$105,'TACC Competition'!$M$12:$M$105,H2H!$A20,'TACC Competition'!$J$12:$J$105,H2H!N$1)</f>
        <v>0</v>
      </c>
      <c r="O23" s="1">
        <f>SUMIFS('TACC Competition'!$K$12:$K$105,'TACC Competition'!$J$12:$J$105,H2H!$A20,'TACC Competition'!$M$12:$M$105,H2H!O$1)+SUMIFS('TACC Competition'!$L$12:$L$105,'TACC Competition'!$M$12:$M$105,H2H!$A20,'TACC Competition'!$J$12:$J$105,H2H!O$1)</f>
        <v>0</v>
      </c>
      <c r="P23" s="1">
        <f>SUMIFS('TACC Competition'!$K$12:$K$105,'TACC Competition'!$J$12:$J$105,H2H!$A20,'TACC Competition'!$M$12:$M$105,H2H!P$1)+SUMIFS('TACC Competition'!$L$12:$L$105,'TACC Competition'!$M$12:$M$105,H2H!$A20,'TACC Competition'!$J$12:$J$105,H2H!P$1)</f>
        <v>0</v>
      </c>
      <c r="Q23" s="8">
        <f>SUMIFS('TACC Competition'!$K$12:$K$105,'TACC Competition'!$J$12:$J$105,H2H!$A20,'TACC Competition'!$M$12:$M$105,H2H!Q$1)+SUMIFS('TACC Competition'!$L$12:$L$105,'TACC Competition'!$M$12:$M$105,H2H!$A20,'TACC Competition'!$J$12:$J$105,H2H!Q$1)</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C42EC-8A8A-7E49-A4D8-458A777B8464}">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69</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1A</v>
      </c>
      <c r="D3" s="11">
        <f>AW3</f>
        <v>1</v>
      </c>
      <c r="E3" s="15" t="str">
        <f>_xlfn.XLOOKUP($A$1&amp;A3,Teams!B:B,Teams!A:A)</f>
        <v>Mexico</v>
      </c>
      <c r="F3" s="16">
        <f>SUMIF('TACC Competition'!$J$12:$J$105,GroupA!E3,'TACC Competition'!$K$12:$K$105)+SUMIF('TACC Competition'!$M$12:$M$105,GroupA!E3,'TACC Competition'!$L$12:$L$105)</f>
        <v>0</v>
      </c>
      <c r="G3" s="16">
        <f>SUMIF('TACC Competition'!$J$12:$J$105,GroupA!E3,'TACC Competition'!$L$12:$L$105)+SUMIF('TACC Competition'!$M$12:$M$105,GroupA!E3,'TACC Competition'!$K$12:$K$105)</f>
        <v>0</v>
      </c>
      <c r="H3" s="16">
        <f>F3-G3</f>
        <v>0</v>
      </c>
      <c r="I3" s="43">
        <f>SUM((K3*3)+L3)</f>
        <v>0</v>
      </c>
      <c r="J3" s="16">
        <f>COUNTIFS('TACC Competition'!$J$12:$J$105,GroupA!E3,'TACC Competition'!$K$12:$K$105,"&gt;=0")+COUNTIFS('TACC Competition'!$M$12:$M$105,GroupA!E3,'TACC Competition'!$L$12:$L$105,"&gt;=0")</f>
        <v>0</v>
      </c>
      <c r="K3" s="16">
        <f>COUNTIFS('TACC Competition'!$J$12:$J$105,GroupA!E3,'TACC Competition'!$N$12:$N$105,"3")+COUNTIFS('TACC Competition'!$M$12:$M$105,GroupA!E3,'TACC Competition'!$O$12:$O$105,"3")</f>
        <v>0</v>
      </c>
      <c r="L3" s="16">
        <f>COUNTIFS('TACC Competition'!$J$12:$J$105,GroupA!E3,'TACC Competition'!$N$12:$N$105,"1")+COUNTIFS('TACC Competition'!$M$12:$M$105,GroupA!E3,'TACC Competition'!$O$12:$O$105,"1")</f>
        <v>0</v>
      </c>
      <c r="M3" s="16">
        <f>COUNTIFS('TACC Competition'!$J$12:$J$105,GroupA!E3,'TACC Competition'!$N$12:$N$105,"0")+COUNTIFS('TACC Competition'!$M$12:$M$105,GroupA!E3,'TACC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198</v>
      </c>
      <c r="AV3" s="16">
        <f>COUNTIFS($AU$3:$AU$6,"&gt;"&amp;$AU3,$AS$3:$AS$6,"="&amp;$AS3)</f>
        <v>0</v>
      </c>
      <c r="AW3" s="46">
        <f>AS3+AV3</f>
        <v>1</v>
      </c>
      <c r="AX3" s="49"/>
    </row>
    <row r="4" spans="1:50" x14ac:dyDescent="0.15">
      <c r="A4" s="16">
        <v>2</v>
      </c>
      <c r="B4" s="13">
        <f t="shared" ref="B4:B6" si="0">D4</f>
        <v>4</v>
      </c>
      <c r="C4" s="53" t="str">
        <f t="shared" ref="C4:C6" si="1">B4&amp;$A$1</f>
        <v>4A</v>
      </c>
      <c r="D4" s="11">
        <f t="shared" ref="D4:D6" si="2">AW4</f>
        <v>4</v>
      </c>
      <c r="E4" s="15" t="str">
        <f>_xlfn.XLOOKUP($A$1&amp;A4,Teams!B:B,Teams!A:A)</f>
        <v>South Africa</v>
      </c>
      <c r="F4" s="16">
        <f>SUMIF('TACC Competition'!$J$12:$J$105,GroupA!E4,'TACC Competition'!$K$12:$K$105)+SUMIF('TACC Competition'!$M$12:$M$105,GroupA!E4,'TACC Competition'!$L$12:$L$105)</f>
        <v>0</v>
      </c>
      <c r="G4" s="16">
        <f>SUMIF('TACC Competition'!$J$12:$J$105,GroupA!E4,'TACC Competition'!$L$12:$L$105)+SUMIF('TACC Competition'!$M$12:$M$105,GroupA!E4,'TACC Competition'!$K$12:$K$105)</f>
        <v>0</v>
      </c>
      <c r="H4" s="16">
        <f>F4-G4</f>
        <v>0</v>
      </c>
      <c r="I4" s="43">
        <f>SUM((K4*3)+L4)</f>
        <v>0</v>
      </c>
      <c r="J4" s="16">
        <f>COUNTIFS('TACC Competition'!$J$12:$J$105,GroupA!E4,'TACC Competition'!$K$12:$K$105,"&gt;=0")+COUNTIFS('TACC Competition'!$M$12:$M$105,GroupA!E4,'TACC Competition'!$L$12:$L$105,"&gt;=0")</f>
        <v>0</v>
      </c>
      <c r="K4" s="16">
        <f>COUNTIFS('TACC Competition'!$J$12:$J$105,GroupA!E4,'TACC Competition'!$N$12:$N$105,"3")+COUNTIFS('TACC Competition'!$M$12:$M$105,GroupA!E4,'TACC Competition'!$O$12:$O$105,"3")</f>
        <v>0</v>
      </c>
      <c r="L4" s="16">
        <f>COUNTIFS('TACC Competition'!$J$12:$J$105,GroupA!E4,'TACC Competition'!$N$12:$N$105,"1")+COUNTIFS('TACC Competition'!$M$12:$M$105,GroupA!E4,'TACC Competition'!$O$12:$O$105,"1")</f>
        <v>0</v>
      </c>
      <c r="M4" s="16">
        <f>COUNTIFS('TACC Competition'!$J$12:$J$105,GroupA!E4,'TACC Competition'!$N$12:$N$105,"0")+COUNTIFS('TACC Competition'!$M$12:$M$105,GroupA!E4,'TACC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153</v>
      </c>
      <c r="AV4" s="16">
        <f t="shared" ref="AV4:AV6" si="17">COUNTIFS($AU$3:$AU$6,"&gt;"&amp;$AU4,$AS$3:$AS$6,"="&amp;$AS4)</f>
        <v>3</v>
      </c>
      <c r="AW4" s="46">
        <f t="shared" ref="AW4:AW6" si="18">AS4+AV4</f>
        <v>4</v>
      </c>
      <c r="AX4" s="49"/>
    </row>
    <row r="5" spans="1:50" x14ac:dyDescent="0.15">
      <c r="A5" s="16">
        <v>3</v>
      </c>
      <c r="B5" s="13">
        <f t="shared" si="0"/>
        <v>2</v>
      </c>
      <c r="C5" s="53" t="str">
        <f t="shared" si="1"/>
        <v>2A</v>
      </c>
      <c r="D5" s="11">
        <f t="shared" si="2"/>
        <v>2</v>
      </c>
      <c r="E5" s="15" t="str">
        <f>_xlfn.XLOOKUP($A$1&amp;A5,Teams!B:B,Teams!A:A)</f>
        <v>South Korea</v>
      </c>
      <c r="F5" s="16">
        <f>SUMIF('TACC Competition'!$J$12:$J$105,GroupA!E5,'TACC Competition'!$K$12:$K$105)+SUMIF('TACC Competition'!$M$12:$M$105,GroupA!E5,'TACC Competition'!$L$12:$L$105)</f>
        <v>0</v>
      </c>
      <c r="G5" s="16">
        <f>SUMIF('TACC Competition'!$J$12:$J$105,GroupA!E5,'TACC Competition'!$L$12:$L$105)+SUMIF('TACC Competition'!$M$12:$M$105,GroupA!E5,'TACC Competition'!$K$12:$K$105)</f>
        <v>0</v>
      </c>
      <c r="H5" s="16">
        <f>F5-G5</f>
        <v>0</v>
      </c>
      <c r="I5" s="43">
        <f>SUM((K5*3)+L5)</f>
        <v>0</v>
      </c>
      <c r="J5" s="16">
        <f>COUNTIFS('TACC Competition'!$J$12:$J$105,GroupA!E5,'TACC Competition'!$K$12:$K$105,"&gt;=0")+COUNTIFS('TACC Competition'!$M$12:$M$105,GroupA!E5,'TACC Competition'!$L$12:$L$105,"&gt;=0")</f>
        <v>0</v>
      </c>
      <c r="K5" s="16">
        <f>COUNTIFS('TACC Competition'!$J$12:$J$105,GroupA!E5,'TACC Competition'!$N$12:$N$105,"3")+COUNTIFS('TACC Competition'!$M$12:$M$105,GroupA!E5,'TACC Competition'!$O$12:$O$105,"3")</f>
        <v>0</v>
      </c>
      <c r="L5" s="16">
        <f>COUNTIFS('TACC Competition'!$J$12:$J$105,GroupA!E5,'TACC Competition'!$N$12:$N$105,"1")+COUNTIFS('TACC Competition'!$M$12:$M$105,GroupA!E5,'TACC Competition'!$O$12:$O$105,"1")</f>
        <v>0</v>
      </c>
      <c r="M5" s="16">
        <f>COUNTIFS('TACC Competition'!$J$12:$J$105,GroupA!E5,'TACC Competition'!$N$12:$N$105,"0")+COUNTIFS('TACC Competition'!$M$12:$M$105,GroupA!E5,'TACC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190</v>
      </c>
      <c r="AV5" s="16">
        <f t="shared" si="17"/>
        <v>1</v>
      </c>
      <c r="AW5" s="46">
        <f t="shared" si="18"/>
        <v>2</v>
      </c>
      <c r="AX5" s="49"/>
    </row>
    <row r="6" spans="1:50" ht="13" thickBot="1" x14ac:dyDescent="0.2">
      <c r="A6" s="16">
        <v>4</v>
      </c>
      <c r="B6" s="14">
        <f t="shared" si="0"/>
        <v>3</v>
      </c>
      <c r="C6" s="53" t="str">
        <f t="shared" si="1"/>
        <v>3A</v>
      </c>
      <c r="D6" s="11">
        <f t="shared" si="2"/>
        <v>3</v>
      </c>
      <c r="E6" s="15" t="str">
        <f>_xlfn.XLOOKUP($A$1&amp;A6,Teams!B:B,Teams!A:A)</f>
        <v>Czechia</v>
      </c>
      <c r="F6" s="16">
        <f>SUMIF('TACC Competition'!$J$12:$J$105,GroupA!E6,'TACC Competition'!$K$12:$K$105)+SUMIF('TACC Competition'!$M$12:$M$105,GroupA!E6,'TACC Competition'!$L$12:$L$105)</f>
        <v>0</v>
      </c>
      <c r="G6" s="16">
        <f>SUMIF('TACC Competition'!$J$12:$J$105,GroupA!E6,'TACC Competition'!$L$12:$L$105)+SUMIF('TACC Competition'!$M$12:$M$105,GroupA!E6,'TACC Competition'!$K$12:$K$105)</f>
        <v>0</v>
      </c>
      <c r="H6" s="16">
        <f>F6-G6</f>
        <v>0</v>
      </c>
      <c r="I6" s="43">
        <f>SUM((K6*3)+L6)</f>
        <v>0</v>
      </c>
      <c r="J6" s="16">
        <f>COUNTIFS('TACC Competition'!$J$12:$J$105,GroupA!E6,'TACC Competition'!$K$12:$K$105,"&gt;=0")+COUNTIFS('TACC Competition'!$M$12:$M$105,GroupA!E6,'TACC Competition'!$L$12:$L$105,"&gt;=0")</f>
        <v>0</v>
      </c>
      <c r="K6" s="16">
        <f>COUNTIFS('TACC Competition'!$J$12:$J$105,GroupA!E6,'TACC Competition'!$N$12:$N$105,"3")+COUNTIFS('TACC Competition'!$M$12:$M$105,GroupA!E6,'TACC Competition'!$O$12:$O$105,"3")</f>
        <v>0</v>
      </c>
      <c r="L6" s="16">
        <f>COUNTIFS('TACC Competition'!$J$12:$J$105,GroupA!E6,'TACC Competition'!$N$12:$N$105,"1")+COUNTIFS('TACC Competition'!$M$12:$M$105,GroupA!E6,'TACC Competition'!$O$12:$O$105,"1")</f>
        <v>0</v>
      </c>
      <c r="M6" s="16">
        <f>COUNTIFS('TACC Competition'!$J$12:$J$105,GroupA!E6,'TACC Competition'!$N$12:$N$105,"0")+COUNTIFS('TACC Competition'!$M$12:$M$105,GroupA!E6,'TACC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168</v>
      </c>
      <c r="AV6" s="16">
        <f t="shared" si="17"/>
        <v>2</v>
      </c>
      <c r="AW6" s="46">
        <f t="shared" si="18"/>
        <v>3</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1</v>
      </c>
      <c r="G12" s="18" t="str">
        <f>VLOOKUP($F12,'TACC Competition'!$H$11:$M$108,3,0)</f>
        <v>Mexico</v>
      </c>
      <c r="H12" s="19" t="str">
        <f>VLOOKUP($F12,'TACC Competition'!$H$11:$M$108,6,0)</f>
        <v>South Africa</v>
      </c>
      <c r="I12" s="20">
        <f>VLOOKUP($F12,'TACC Competition'!$H$11:$M$108,4,0)</f>
        <v>0</v>
      </c>
      <c r="J12" s="21">
        <f>VLOOKUP($F12,'TACC Competition'!$H$11:$M$108,5,0)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2</v>
      </c>
      <c r="G13" s="26" t="str">
        <f>VLOOKUP($F13,'TACC Competition'!$H$11:$M$108,3,0)</f>
        <v>South Korea</v>
      </c>
      <c r="H13" s="27" t="str">
        <f>VLOOKUP($F13,'TACC Competition'!$H$11:$M$108,6,0)</f>
        <v>Czechia</v>
      </c>
      <c r="I13" s="28">
        <f>VLOOKUP($F13,'TACC Competition'!$H$11:$M$108,4,0)</f>
        <v>0</v>
      </c>
      <c r="J13" s="29">
        <f>VLOOKUP($F13,'TACC Competition'!$H$11:$M$108,5,0)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25</v>
      </c>
      <c r="G14" s="26" t="str">
        <f>VLOOKUP($F14,'TACC Competition'!$H$11:$M$108,3,0)</f>
        <v>Czechia</v>
      </c>
      <c r="H14" s="27" t="str">
        <f>VLOOKUP($F14,'TACC Competition'!$H$11:$M$108,6,0)</f>
        <v>South Africa</v>
      </c>
      <c r="I14" s="28">
        <f>VLOOKUP($F14,'TACC Competition'!$H$11:$M$108,4,0)</f>
        <v>0</v>
      </c>
      <c r="J14" s="29">
        <f>VLOOKUP($F14,'TACC Competition'!$H$11:$M$108,5,0)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28</v>
      </c>
      <c r="G15" s="26" t="str">
        <f>VLOOKUP($F15,'TACC Competition'!$H$11:$M$108,3,0)</f>
        <v>Mexico</v>
      </c>
      <c r="H15" s="27" t="str">
        <f>VLOOKUP($F15,'TACC Competition'!$H$11:$M$108,6,0)</f>
        <v>South Korea</v>
      </c>
      <c r="I15" s="28">
        <f>VLOOKUP($F15,'TACC Competition'!$H$11:$M$108,4,0)</f>
        <v>0</v>
      </c>
      <c r="J15" s="29">
        <f>VLOOKUP($F15,'TACC Competition'!$H$11:$M$108,5,0)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53</v>
      </c>
      <c r="G16" s="26" t="str">
        <f>VLOOKUP($F16,'TACC Competition'!$H$11:$M$108,3,0)</f>
        <v>Czechia</v>
      </c>
      <c r="H16" s="27" t="str">
        <f>VLOOKUP($F16,'TACC Competition'!$H$11:$M$108,6,0)</f>
        <v>Mexico</v>
      </c>
      <c r="I16" s="28">
        <f>VLOOKUP($F16,'TACC Competition'!$H$11:$M$108,4,0)</f>
        <v>0</v>
      </c>
      <c r="J16" s="29">
        <f>VLOOKUP($F16,'TACC Competition'!$H$11:$M$108,5,0)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54</v>
      </c>
      <c r="G17" s="34" t="str">
        <f>VLOOKUP($F17,'TACC Competition'!$H$11:$M$108,3,0)</f>
        <v>South Africa</v>
      </c>
      <c r="H17" s="35" t="str">
        <f>VLOOKUP($F17,'TACC Competition'!$H$11:$M$108,6,0)</f>
        <v>South Korea</v>
      </c>
      <c r="I17" s="36">
        <f>VLOOKUP($F17,'TACC Competition'!$H$11:$M$108,4,0)</f>
        <v>0</v>
      </c>
      <c r="J17" s="37">
        <f>VLOOKUP($F17,'TACC Competition'!$H$11:$M$108,5,0)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1C83-8165-9749-98A7-9B24E50C4742}">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70</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2</v>
      </c>
      <c r="C3" s="53" t="str">
        <f>B3&amp;$A$1</f>
        <v>2B</v>
      </c>
      <c r="D3" s="11">
        <f>AW3</f>
        <v>2</v>
      </c>
      <c r="E3" s="15" t="str">
        <f>_xlfn.XLOOKUP($A$1&amp;A3,Teams!B:B,Teams!A:A)</f>
        <v>Canada</v>
      </c>
      <c r="F3" s="16">
        <f>SUMIF('TACC Competition'!$J$12:$J$105,GroupB!E3,'TACC Competition'!$K$12:$K$105)+SUMIF('TACC Competition'!$M$12:$M$105,GroupB!E3,'TACC Competition'!$L$12:$L$105)</f>
        <v>0</v>
      </c>
      <c r="G3" s="16">
        <f>SUMIF('TACC Competition'!$J$12:$J$105,GroupB!E3,'TACC Competition'!$L$12:$L$105)+SUMIF('TACC Competition'!$M$12:$M$105,GroupB!E3,'TACC Competition'!$K$12:$K$105)</f>
        <v>0</v>
      </c>
      <c r="H3" s="16">
        <f>F3-G3</f>
        <v>0</v>
      </c>
      <c r="I3" s="43">
        <f>SUM((K3*3)+L3)</f>
        <v>0</v>
      </c>
      <c r="J3" s="16">
        <f>COUNTIFS('TACC Competition'!$J$12:$J$105,GroupB!E3,'TACC Competition'!$K$12:$K$105,"&gt;=0")+COUNTIFS('TACC Competition'!$M$12:$M$105,GroupB!E3,'TACC Competition'!$L$12:$L$105,"&gt;=0")</f>
        <v>0</v>
      </c>
      <c r="K3" s="16">
        <f>COUNTIFS('TACC Competition'!$J$12:$J$105,GroupB!E3,'TACC Competition'!$N$12:$N$105,"3")+COUNTIFS('TACC Competition'!$M$12:$M$105,GroupB!E3,'TACC Competition'!$O$12:$O$105,"3")</f>
        <v>0</v>
      </c>
      <c r="L3" s="16">
        <f>COUNTIFS('TACC Competition'!$J$12:$J$105,GroupB!E3,'TACC Competition'!$N$12:$N$105,"1")+COUNTIFS('TACC Competition'!$M$12:$M$105,GroupB!E3,'TACC Competition'!$O$12:$O$105,"1")</f>
        <v>0</v>
      </c>
      <c r="M3" s="16">
        <f>COUNTIFS('TACC Competition'!$J$12:$J$105,GroupB!E3,'TACC Competition'!$N$12:$N$105,"0")+COUNTIFS('TACC Competition'!$M$12:$M$105,GroupB!E3,'TACC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184</v>
      </c>
      <c r="AV3" s="16">
        <f>COUNTIFS($AU$3:$AU$6,"&gt;"&amp;$AU3,$AS$3:$AS$6,"="&amp;$AS3)</f>
        <v>1</v>
      </c>
      <c r="AW3" s="46">
        <f>AS3+AV3</f>
        <v>2</v>
      </c>
      <c r="AX3" s="49"/>
    </row>
    <row r="4" spans="1:50" x14ac:dyDescent="0.15">
      <c r="A4" s="16">
        <v>2</v>
      </c>
      <c r="B4" s="13">
        <f t="shared" ref="B4:B6" si="0">D4</f>
        <v>4</v>
      </c>
      <c r="C4" s="53" t="str">
        <f t="shared" ref="C4:C6" si="1">B4&amp;$A$1</f>
        <v>4B</v>
      </c>
      <c r="D4" s="11">
        <f t="shared" ref="D4:D6" si="2">AW4</f>
        <v>4</v>
      </c>
      <c r="E4" s="15" t="str">
        <f>_xlfn.XLOOKUP($A$1&amp;A4,Teams!B:B,Teams!A:A)</f>
        <v>Bosnia and H.</v>
      </c>
      <c r="F4" s="16">
        <f>SUMIF('TACC Competition'!$J$12:$J$105,GroupB!E4,'TACC Competition'!$K$12:$K$105)+SUMIF('TACC Competition'!$M$12:$M$105,GroupB!E4,'TACC Competition'!$L$12:$L$105)</f>
        <v>0</v>
      </c>
      <c r="G4" s="16">
        <f>SUMIF('TACC Competition'!$J$12:$J$105,GroupB!E4,'TACC Competition'!$L$12:$L$105)+SUMIF('TACC Competition'!$M$12:$M$105,GroupB!E4,'TACC Competition'!$K$12:$K$105)</f>
        <v>0</v>
      </c>
      <c r="H4" s="16">
        <f>F4-G4</f>
        <v>0</v>
      </c>
      <c r="I4" s="43">
        <f>SUM((K4*3)+L4)</f>
        <v>0</v>
      </c>
      <c r="J4" s="16">
        <f>COUNTIFS('TACC Competition'!$J$12:$J$105,GroupB!E4,'TACC Competition'!$K$12:$K$105,"&gt;=0")+COUNTIFS('TACC Competition'!$M$12:$M$105,GroupB!E4,'TACC Competition'!$L$12:$L$105,"&gt;=0")</f>
        <v>0</v>
      </c>
      <c r="K4" s="16">
        <f>COUNTIFS('TACC Competition'!$J$12:$J$105,GroupB!E4,'TACC Competition'!$N$12:$N$105,"3")+COUNTIFS('TACC Competition'!$M$12:$M$105,GroupB!E4,'TACC Competition'!$O$12:$O$105,"3")</f>
        <v>0</v>
      </c>
      <c r="L4" s="16">
        <f>COUNTIFS('TACC Competition'!$J$12:$J$105,GroupB!E4,'TACC Competition'!$N$12:$N$105,"1")+COUNTIFS('TACC Competition'!$M$12:$M$105,GroupB!E4,'TACC Competition'!$O$12:$O$105,"1")</f>
        <v>0</v>
      </c>
      <c r="M4" s="16">
        <f>COUNTIFS('TACC Competition'!$J$12:$J$105,GroupB!E4,'TACC Competition'!$N$12:$N$105,"0")+COUNTIFS('TACC Competition'!$M$12:$M$105,GroupB!E4,'TACC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137</v>
      </c>
      <c r="AV4" s="16">
        <f t="shared" ref="AV4:AV6" si="17">COUNTIFS($AU$3:$AU$6,"&gt;"&amp;$AU4,$AS$3:$AS$6,"="&amp;$AS4)</f>
        <v>3</v>
      </c>
      <c r="AW4" s="46">
        <f t="shared" ref="AW4:AW6" si="18">AS4+AV4</f>
        <v>4</v>
      </c>
      <c r="AX4" s="49"/>
    </row>
    <row r="5" spans="1:50" x14ac:dyDescent="0.15">
      <c r="A5" s="16">
        <v>3</v>
      </c>
      <c r="B5" s="13">
        <f t="shared" si="0"/>
        <v>3</v>
      </c>
      <c r="C5" s="53" t="str">
        <f t="shared" si="1"/>
        <v>3B</v>
      </c>
      <c r="D5" s="11">
        <f t="shared" si="2"/>
        <v>3</v>
      </c>
      <c r="E5" s="15" t="str">
        <f>_xlfn.XLOOKUP($A$1&amp;A5,Teams!B:B,Teams!A:A)</f>
        <v>Qatar</v>
      </c>
      <c r="F5" s="16">
        <f>SUMIF('TACC Competition'!$J$12:$J$105,GroupB!E5,'TACC Competition'!$K$12:$K$105)+SUMIF('TACC Competition'!$M$12:$M$105,GroupB!E5,'TACC Competition'!$L$12:$L$105)</f>
        <v>0</v>
      </c>
      <c r="G5" s="16">
        <f>SUMIF('TACC Competition'!$J$12:$J$105,GroupB!E5,'TACC Competition'!$L$12:$L$105)+SUMIF('TACC Competition'!$M$12:$M$105,GroupB!E5,'TACC Competition'!$K$12:$K$105)</f>
        <v>0</v>
      </c>
      <c r="H5" s="16">
        <f>F5-G5</f>
        <v>0</v>
      </c>
      <c r="I5" s="43">
        <f>SUM((K5*3)+L5)</f>
        <v>0</v>
      </c>
      <c r="J5" s="16">
        <f>COUNTIFS('TACC Competition'!$J$12:$J$105,GroupB!E5,'TACC Competition'!$K$12:$K$105,"&gt;=0")+COUNTIFS('TACC Competition'!$M$12:$M$105,GroupB!E5,'TACC Competition'!$L$12:$L$105,"&gt;=0")</f>
        <v>0</v>
      </c>
      <c r="K5" s="16">
        <f>COUNTIFS('TACC Competition'!$J$12:$J$105,GroupB!E5,'TACC Competition'!$N$12:$N$105,"3")+COUNTIFS('TACC Competition'!$M$12:$M$105,GroupB!E5,'TACC Competition'!$O$12:$O$105,"3")</f>
        <v>0</v>
      </c>
      <c r="L5" s="16">
        <f>COUNTIFS('TACC Competition'!$J$12:$J$105,GroupB!E5,'TACC Competition'!$N$12:$N$105,"1")+COUNTIFS('TACC Competition'!$M$12:$M$105,GroupB!E5,'TACC Competition'!$O$12:$O$105,"1")</f>
        <v>0</v>
      </c>
      <c r="M5" s="16">
        <f>COUNTIFS('TACC Competition'!$J$12:$J$105,GroupB!E5,'TACC Competition'!$N$12:$N$105,"0")+COUNTIFS('TACC Competition'!$M$12:$M$105,GroupB!E5,'TACC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160</v>
      </c>
      <c r="AV5" s="16">
        <f t="shared" si="17"/>
        <v>2</v>
      </c>
      <c r="AW5" s="46">
        <f t="shared" si="18"/>
        <v>3</v>
      </c>
      <c r="AX5" s="49"/>
    </row>
    <row r="6" spans="1:50" ht="13" thickBot="1" x14ac:dyDescent="0.2">
      <c r="A6" s="16">
        <v>4</v>
      </c>
      <c r="B6" s="14">
        <f t="shared" si="0"/>
        <v>1</v>
      </c>
      <c r="C6" s="53" t="str">
        <f t="shared" si="1"/>
        <v>1B</v>
      </c>
      <c r="D6" s="11">
        <f t="shared" si="2"/>
        <v>1</v>
      </c>
      <c r="E6" s="15" t="str">
        <f>_xlfn.XLOOKUP($A$1&amp;A6,Teams!B:B,Teams!A:A)</f>
        <v>Switzerland</v>
      </c>
      <c r="F6" s="16">
        <f>SUMIF('TACC Competition'!$J$12:$J$105,GroupB!E6,'TACC Competition'!$K$12:$K$105)+SUMIF('TACC Competition'!$M$12:$M$105,GroupB!E6,'TACC Competition'!$L$12:$L$105)</f>
        <v>0</v>
      </c>
      <c r="G6" s="16">
        <f>SUMIF('TACC Competition'!$J$12:$J$105,GroupB!E6,'TACC Competition'!$L$12:$L$105)+SUMIF('TACC Competition'!$M$12:$M$105,GroupB!E6,'TACC Competition'!$K$12:$K$105)</f>
        <v>0</v>
      </c>
      <c r="H6" s="16">
        <f>F6-G6</f>
        <v>0</v>
      </c>
      <c r="I6" s="43">
        <f>SUM((K6*3)+L6)</f>
        <v>0</v>
      </c>
      <c r="J6" s="16">
        <f>COUNTIFS('TACC Competition'!$J$12:$J$105,GroupB!E6,'TACC Competition'!$K$12:$K$105,"&gt;=0")+COUNTIFS('TACC Competition'!$M$12:$M$105,GroupB!E6,'TACC Competition'!$L$12:$L$105,"&gt;=0")</f>
        <v>0</v>
      </c>
      <c r="K6" s="16">
        <f>COUNTIFS('TACC Competition'!$J$12:$J$105,GroupB!E6,'TACC Competition'!$N$12:$N$105,"3")+COUNTIFS('TACC Competition'!$M$12:$M$105,GroupB!E6,'TACC Competition'!$O$12:$O$105,"3")</f>
        <v>0</v>
      </c>
      <c r="L6" s="16">
        <f>COUNTIFS('TACC Competition'!$J$12:$J$105,GroupB!E6,'TACC Competition'!$N$12:$N$105,"1")+COUNTIFS('TACC Competition'!$M$12:$M$105,GroupB!E6,'TACC Competition'!$O$12:$O$105,"1")</f>
        <v>0</v>
      </c>
      <c r="M6" s="16">
        <f>COUNTIFS('TACC Competition'!$J$12:$J$105,GroupB!E6,'TACC Competition'!$N$12:$N$105,"0")+COUNTIFS('TACC Competition'!$M$12:$M$105,GroupB!E6,'TACC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195</v>
      </c>
      <c r="AV6" s="16">
        <f t="shared" si="17"/>
        <v>0</v>
      </c>
      <c r="AW6" s="46">
        <f t="shared" si="18"/>
        <v>1</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3</v>
      </c>
      <c r="G12" s="18" t="str">
        <f>VLOOKUP($F12,'TACC Competition'!$H$15:$M$108,3,0)</f>
        <v>Canada</v>
      </c>
      <c r="H12" s="19" t="str">
        <f>VLOOKUP($F12,'TACC Competition'!$H$15:$M$108,6,0)</f>
        <v>Bosnia and H.</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8</v>
      </c>
      <c r="G13" s="26" t="str">
        <f>VLOOKUP($F13,'TACC Competition'!$H$15:$M$108,3,0)</f>
        <v>Qatar</v>
      </c>
      <c r="H13" s="27" t="str">
        <f>VLOOKUP($F13,'TACC Competition'!$H$15:$M$108,6,0)</f>
        <v>Switzerland</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26</v>
      </c>
      <c r="G14" s="26" t="str">
        <f>VLOOKUP($F14,'TACC Competition'!$H$15:$M$108,3,0)</f>
        <v>Switzerland</v>
      </c>
      <c r="H14" s="27" t="str">
        <f>VLOOKUP($F14,'TACC Competition'!$H$15:$M$108,6,0)</f>
        <v>Bosnia and H.</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27</v>
      </c>
      <c r="G15" s="26" t="str">
        <f>VLOOKUP($F15,'TACC Competition'!$H$15:$M$108,3,0)</f>
        <v>Canada</v>
      </c>
      <c r="H15" s="27" t="str">
        <f>VLOOKUP($F15,'TACC Competition'!$H$15:$M$108,6,0)</f>
        <v>Qatar</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51</v>
      </c>
      <c r="G16" s="26" t="str">
        <f>VLOOKUP($F16,'TACC Competition'!$H$15:$M$108,3,0)</f>
        <v>Switzerland</v>
      </c>
      <c r="H16" s="27" t="str">
        <f>VLOOKUP($F16,'TACC Competition'!$H$15:$M$108,6,0)</f>
        <v>Canada</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52</v>
      </c>
      <c r="G17" s="34" t="str">
        <f>VLOOKUP($F17,'TACC Competition'!$H$15:$M$108,3,0)</f>
        <v>Bosnia and H.</v>
      </c>
      <c r="H17" s="35" t="str">
        <f>VLOOKUP($F17,'TACC Competition'!$H$15:$M$108,6,0)</f>
        <v>Qatar</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ignoredErrors>
    <ignoredError sqref="I12:J1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FC29-248C-3844-B286-92CF684BAA38}">
  <sheetPr>
    <tabColor theme="0"/>
  </sheetPr>
  <dimension ref="A1:AX27"/>
  <sheetViews>
    <sheetView zoomScaleNormal="100" workbookViewId="0">
      <selection activeCell="K30" sqref="K30"/>
    </sheetView>
  </sheetViews>
  <sheetFormatPr baseColWidth="10" defaultColWidth="8.83203125" defaultRowHeight="12" x14ac:dyDescent="0.15"/>
  <cols>
    <col min="1" max="4" width="6.33203125" style="16" customWidth="1"/>
    <col min="5" max="5" width="10.6640625" style="15" bestFit="1" customWidth="1"/>
    <col min="6" max="14" width="5.1640625" style="15" customWidth="1"/>
    <col min="15" max="15" width="5.1640625" style="16" customWidth="1"/>
    <col min="16" max="17" width="5.1640625" style="15" customWidth="1"/>
    <col min="18" max="19" width="5.1640625" style="16" customWidth="1"/>
    <col min="20" max="21" width="5.1640625" style="15" customWidth="1"/>
    <col min="22" max="23" width="5.1640625" style="16" customWidth="1"/>
    <col min="24" max="25" width="5.1640625" style="15" customWidth="1"/>
    <col min="26" max="27" width="5.1640625" style="16" customWidth="1"/>
    <col min="28" max="29" width="5.1640625" style="15" customWidth="1"/>
    <col min="30" max="31" width="5.1640625" style="16" customWidth="1"/>
    <col min="32" max="33" width="5.1640625" style="15" customWidth="1"/>
    <col min="34" max="35" width="5.1640625" style="16" customWidth="1"/>
    <col min="36" max="37" width="5.1640625" style="15" customWidth="1"/>
    <col min="38" max="39" width="5.1640625" style="16" customWidth="1"/>
    <col min="40" max="41" width="5.1640625" style="15" customWidth="1"/>
    <col min="42" max="42" width="5.1640625" style="16" customWidth="1"/>
    <col min="43" max="44" width="5.1640625" style="15" customWidth="1"/>
    <col min="45" max="45" width="5.1640625" style="16" customWidth="1"/>
    <col min="46" max="46" width="5.1640625" style="15" customWidth="1"/>
    <col min="47" max="47" width="5.33203125" style="15" bestFit="1" customWidth="1"/>
    <col min="48" max="48" width="5" style="15" customWidth="1"/>
    <col min="49" max="49" width="5.1640625" style="16" customWidth="1"/>
    <col min="50" max="50" width="5.1640625" style="15" customWidth="1"/>
    <col min="51" max="16384" width="8.83203125" style="15"/>
  </cols>
  <sheetData>
    <row r="1" spans="1:50" x14ac:dyDescent="0.15">
      <c r="A1" s="42" t="s">
        <v>71</v>
      </c>
      <c r="B1" s="43" t="s">
        <v>62</v>
      </c>
      <c r="C1" s="43"/>
      <c r="D1" s="43" t="s">
        <v>62</v>
      </c>
      <c r="O1" s="48" t="s">
        <v>490</v>
      </c>
      <c r="Q1" s="44" t="s">
        <v>467</v>
      </c>
      <c r="S1" s="48" t="s">
        <v>490</v>
      </c>
      <c r="U1" s="44" t="s">
        <v>467</v>
      </c>
      <c r="W1" s="48" t="s">
        <v>490</v>
      </c>
      <c r="Y1" s="44" t="s">
        <v>467</v>
      </c>
      <c r="AA1" s="48" t="s">
        <v>490</v>
      </c>
      <c r="AC1" s="44" t="s">
        <v>483</v>
      </c>
      <c r="AE1" s="48" t="s">
        <v>490</v>
      </c>
      <c r="AG1" s="44" t="s">
        <v>483</v>
      </c>
      <c r="AI1" s="48" t="s">
        <v>490</v>
      </c>
      <c r="AK1" s="44" t="s">
        <v>483</v>
      </c>
      <c r="AM1" s="48" t="s">
        <v>490</v>
      </c>
      <c r="AO1" s="44" t="s">
        <v>458</v>
      </c>
      <c r="AP1" s="48" t="s">
        <v>490</v>
      </c>
      <c r="AR1" s="44" t="s">
        <v>458</v>
      </c>
      <c r="AS1" s="48" t="s">
        <v>490</v>
      </c>
      <c r="AU1" s="44" t="s">
        <v>461</v>
      </c>
      <c r="AV1" s="44" t="s">
        <v>458</v>
      </c>
      <c r="AW1" s="48" t="s">
        <v>490</v>
      </c>
    </row>
    <row r="2" spans="1:50" ht="13" thickBot="1" x14ac:dyDescent="0.2">
      <c r="B2" s="44" t="s">
        <v>461</v>
      </c>
      <c r="C2" s="44"/>
      <c r="D2" s="44" t="s">
        <v>462</v>
      </c>
      <c r="E2" s="45" t="s">
        <v>12</v>
      </c>
      <c r="F2" s="46" t="s">
        <v>66</v>
      </c>
      <c r="G2" s="46" t="s">
        <v>67</v>
      </c>
      <c r="H2" s="47" t="s">
        <v>14</v>
      </c>
      <c r="I2" s="46" t="s">
        <v>15</v>
      </c>
      <c r="J2" s="46" t="s">
        <v>13</v>
      </c>
      <c r="K2" s="46" t="s">
        <v>63</v>
      </c>
      <c r="L2" s="46" t="s">
        <v>64</v>
      </c>
      <c r="M2" s="46" t="s">
        <v>65</v>
      </c>
      <c r="N2" s="46"/>
      <c r="O2" s="48" t="s">
        <v>457</v>
      </c>
      <c r="P2" s="16"/>
      <c r="Q2" s="51" t="s">
        <v>15</v>
      </c>
      <c r="R2" s="44" t="s">
        <v>458</v>
      </c>
      <c r="S2" s="48" t="s">
        <v>459</v>
      </c>
      <c r="T2" s="46"/>
      <c r="U2" s="51" t="s">
        <v>456</v>
      </c>
      <c r="V2" s="44" t="s">
        <v>458</v>
      </c>
      <c r="W2" s="48" t="s">
        <v>460</v>
      </c>
      <c r="X2" s="46"/>
      <c r="Y2" s="51" t="s">
        <v>66</v>
      </c>
      <c r="Z2" s="44" t="s">
        <v>458</v>
      </c>
      <c r="AA2" s="48" t="s">
        <v>486</v>
      </c>
      <c r="AB2" s="46"/>
      <c r="AC2" s="51" t="s">
        <v>15</v>
      </c>
      <c r="AD2" s="44" t="s">
        <v>458</v>
      </c>
      <c r="AE2" s="48" t="s">
        <v>487</v>
      </c>
      <c r="AF2" s="46"/>
      <c r="AG2" s="51" t="s">
        <v>456</v>
      </c>
      <c r="AH2" s="44" t="s">
        <v>458</v>
      </c>
      <c r="AI2" s="48" t="s">
        <v>488</v>
      </c>
      <c r="AJ2" s="46"/>
      <c r="AK2" s="51" t="s">
        <v>66</v>
      </c>
      <c r="AL2" s="44" t="s">
        <v>458</v>
      </c>
      <c r="AM2" s="48" t="s">
        <v>489</v>
      </c>
      <c r="AN2" s="46"/>
      <c r="AO2" s="51" t="s">
        <v>456</v>
      </c>
      <c r="AP2" s="48" t="s">
        <v>491</v>
      </c>
      <c r="AQ2" s="46"/>
      <c r="AR2" s="51" t="s">
        <v>66</v>
      </c>
      <c r="AS2" s="48" t="s">
        <v>492</v>
      </c>
      <c r="AT2" s="46"/>
      <c r="AU2" s="51" t="s">
        <v>495</v>
      </c>
      <c r="AV2" s="44"/>
      <c r="AW2" s="48" t="s">
        <v>494</v>
      </c>
      <c r="AX2" s="46"/>
    </row>
    <row r="3" spans="1:50" x14ac:dyDescent="0.15">
      <c r="A3" s="16">
        <v>1</v>
      </c>
      <c r="B3" s="12">
        <f>D3</f>
        <v>1</v>
      </c>
      <c r="C3" s="53" t="str">
        <f>B3&amp;$A$1</f>
        <v>1C</v>
      </c>
      <c r="D3" s="11">
        <f>AW3</f>
        <v>1</v>
      </c>
      <c r="E3" s="15" t="str">
        <f>_xlfn.XLOOKUP($A$1&amp;A3,Teams!B:B,Teams!A:A)</f>
        <v>Brazil</v>
      </c>
      <c r="F3" s="16">
        <f>SUMIF('TACC Competition'!$J$12:$J$105,GroupC!E3,'TACC Competition'!$K$12:$K$105)+SUMIF('TACC Competition'!$M$12:$M$105,GroupC!E3,'TACC Competition'!$L$12:$L$105)</f>
        <v>0</v>
      </c>
      <c r="G3" s="16">
        <f>SUMIF('TACC Competition'!$J$12:$J$105,GroupC!E3,'TACC Competition'!$L$12:$L$105)+SUMIF('TACC Competition'!$M$12:$M$105,GroupC!E3,'TACC Competition'!$K$12:$K$105)</f>
        <v>0</v>
      </c>
      <c r="H3" s="16">
        <f>F3-G3</f>
        <v>0</v>
      </c>
      <c r="I3" s="43">
        <f>SUM((K3*3)+L3)</f>
        <v>0</v>
      </c>
      <c r="J3" s="16">
        <f>COUNTIFS('TACC Competition'!$J$12:$J$105,GroupC!E3,'TACC Competition'!$K$12:$K$105,"&gt;=0")+COUNTIFS('TACC Competition'!$M$12:$M$105,GroupC!E3,'TACC Competition'!$L$12:$L$105,"&gt;=0")</f>
        <v>0</v>
      </c>
      <c r="K3" s="16">
        <f>COUNTIFS('TACC Competition'!$J$12:$J$105,GroupC!E3,'TACC Competition'!$N$12:$N$105,"3")+COUNTIFS('TACC Competition'!$M$12:$M$105,GroupC!E3,'TACC Competition'!$O$12:$O$105,"3")</f>
        <v>0</v>
      </c>
      <c r="L3" s="16">
        <f>COUNTIFS('TACC Competition'!$J$12:$J$105,GroupC!E3,'TACC Competition'!$N$12:$N$105,"1")+COUNTIFS('TACC Competition'!$M$12:$M$105,GroupC!E3,'TACC Competition'!$O$12:$O$105,"1")</f>
        <v>0</v>
      </c>
      <c r="M3" s="16">
        <f>COUNTIFS('TACC Competition'!$J$12:$J$105,GroupC!E3,'TACC Competition'!$N$12:$N$105,"0")+COUNTIFS('TACC Competition'!$M$12:$M$105,GroupC!E3,'TACC Competition'!$O$12:$O$105,"0")</f>
        <v>0</v>
      </c>
      <c r="N3" s="49"/>
      <c r="O3" s="46">
        <f>RANK($I3,$I$3:$I$6)</f>
        <v>1</v>
      </c>
      <c r="P3" s="49"/>
      <c r="Q3" s="16" cm="1">
        <f t="array" ref="Q3">SUMPRODUCT($L$12:$L$17*($G$12:$G$17=$E3)*ISNUMBER(MATCH($H$12:$H$17,IF($O$3:$O$6=$O3,$E$3:$E$6,""),0)))+SUMPRODUCT($M$12:$M$17*($H$12:$H$17=$E3)*ISNUMBER(MATCH($G$12:$G$17,IF($O$3:$O$6=$O3,$E$3:$E$6,""),0)))</f>
        <v>3</v>
      </c>
      <c r="R3" s="16">
        <f>COUNTIFS($Q$3:$Q$6,"&gt;"&amp;$Q3,$O$3:$O$6,"="&amp;$O3)</f>
        <v>0</v>
      </c>
      <c r="S3" s="46">
        <f>O3+R3</f>
        <v>1</v>
      </c>
      <c r="T3" s="49"/>
      <c r="U3" s="16" cm="1">
        <f t="array" ref="U3">SUMPRODUCT($N$12:$N$17*($G$12:$G$17=$E3)*ISNUMBER(MATCH($H$12:$H$17,IF($S$3:$S$6=$S3,$E$3:$E$6,""),0)))+SUMPRODUCT(-$N$12:$N$17*($H$12:$H$17=$E3)*ISNUMBER(MATCH($G$12:$G$17,IF($S$3:$S$6=$S3,$E$3:$E$6,""),0)))</f>
        <v>0</v>
      </c>
      <c r="V3" s="16">
        <f>COUNTIFS($U$3:$U$6,"&gt;"&amp;$U3,$S$3:$S$6,"="&amp;$S3)</f>
        <v>0</v>
      </c>
      <c r="W3" s="46">
        <f>S3+V3</f>
        <v>1</v>
      </c>
      <c r="X3" s="49"/>
      <c r="Y3" s="16" cm="1">
        <f t="array" ref="Y3">SUMPRODUCT($O$12:$O$17*($G$12:$G$17=$E3)*ISNUMBER(MATCH($H$12:$H$17,IF($O$3:$O$6=$O3,$E$3:$E$6,""),0)))+SUMPRODUCT($P$12:$P$17*($H$12:$H$17=$E3)*ISNUMBER(MATCH($G$12:$G$17,IF($O$3:$O$6=$O3,$E$3:$E$6,""),0)))</f>
        <v>0</v>
      </c>
      <c r="Z3" s="16">
        <f>COUNTIFS($Y$3:$Y$6,"&gt;"&amp;$Y3,$W$3:$W$6,"="&amp;$W3)</f>
        <v>0</v>
      </c>
      <c r="AA3" s="46">
        <f>W3+Z3</f>
        <v>1</v>
      </c>
      <c r="AB3" s="49"/>
      <c r="AC3" s="16" cm="1">
        <f t="array" ref="AC3">SUMPRODUCT($L$12:$L$17*($G$12:$G$17=$E3)*ISNUMBER(MATCH($H$12:$H$17,IF($AA$3:$AA$6=$AA3,$E$3:$E$6,""),0)))+SUMPRODUCT($M$12:$M$17*($H$12:$H$17=$E3)*ISNUMBER(MATCH($G$12:$G$17,IF($AA$3:$AA$6=$AA3,$E$3:$E$6,""),0)))</f>
        <v>3</v>
      </c>
      <c r="AD3" s="16">
        <f>COUNTIFS($AC$3:$AC$6,"&gt;"&amp;$AC3,$AA$3:$AA$6,"="&amp;$AA3)</f>
        <v>0</v>
      </c>
      <c r="AE3" s="46">
        <f>AA3+AD3</f>
        <v>1</v>
      </c>
      <c r="AF3" s="49"/>
      <c r="AG3" s="16" cm="1">
        <f t="array" ref="AG3">SUMPRODUCT($N$12:$N$17*($G$12:$G$17=$E3)*ISNUMBER(MATCH($H$12:$H$17,IF($AA$3:$AA$6=$AA3,$E$3:$E$6,""),0)))+SUMPRODUCT(-$N$12:$N$17*($H$12:$H$17=$E3)*ISNUMBER(MATCH($G$12:$G$17,IF($AA$3:$AA$6=$AA3,$E$3:$E$6,""),0)))</f>
        <v>0</v>
      </c>
      <c r="AH3" s="16">
        <f>COUNTIFS($AG$3:$AG$6,"&gt;"&amp;$AG3,$AE$3:$AE$6,"="&amp;$AE3)</f>
        <v>0</v>
      </c>
      <c r="AI3" s="46">
        <f>AE3+AH3</f>
        <v>1</v>
      </c>
      <c r="AJ3" s="49"/>
      <c r="AK3" s="16" cm="1">
        <f t="array" ref="AK3">SUMPRODUCT($O$12:$O$17*($G$12:$G$17=$E3)*ISNUMBER(MATCH($H$12:$H$17,IF($AA$3:$AA$6=$AA3,$E$3:$E$6,""),0)))+SUMPRODUCT($P$12:$P$17*($H$12:$H$17=$E3)*ISNUMBER(MATCH($G$12:$G$17,IF($AA$3:$AA$6=$AA3,$E$3:$E$6,""),0)))</f>
        <v>0</v>
      </c>
      <c r="AL3" s="16">
        <f>COUNTIFS($AK$3:$AK$6,"&gt;"&amp;$AK3,$AI$3:$AI$6,"="&amp;$AI3)</f>
        <v>0</v>
      </c>
      <c r="AM3" s="46">
        <f>AI3+AL3</f>
        <v>1</v>
      </c>
      <c r="AN3" s="49"/>
      <c r="AO3" s="16">
        <f>COUNTIFS($H$3:$H$6,"&gt;"&amp;$H3,$AM$3:$AM$6,"="&amp;$AM3)</f>
        <v>0</v>
      </c>
      <c r="AP3" s="46">
        <f>AM3+AO3</f>
        <v>1</v>
      </c>
      <c r="AQ3" s="49"/>
      <c r="AR3" s="16">
        <f>COUNTIFS($F$3:$F$6,"&gt;"&amp;$F3,$AP$3:$AP$6,"="&amp;$AP3)</f>
        <v>0</v>
      </c>
      <c r="AS3" s="46">
        <f>AP3+AR3</f>
        <v>1</v>
      </c>
      <c r="AT3" s="49"/>
      <c r="AU3" s="52">
        <f>VLOOKUP(E3,'World Rankings'!A:C,3,0)</f>
        <v>205</v>
      </c>
      <c r="AV3" s="16">
        <f>COUNTIFS($AU$3:$AU$6,"&gt;"&amp;$AU3,$AS$3:$AS$6,"="&amp;$AS3)</f>
        <v>0</v>
      </c>
      <c r="AW3" s="46">
        <f>AS3+AV3</f>
        <v>1</v>
      </c>
      <c r="AX3" s="49"/>
    </row>
    <row r="4" spans="1:50" x14ac:dyDescent="0.15">
      <c r="A4" s="16">
        <v>2</v>
      </c>
      <c r="B4" s="13">
        <f t="shared" ref="B4:B6" si="0">D4</f>
        <v>2</v>
      </c>
      <c r="C4" s="53" t="str">
        <f t="shared" ref="C4:C6" si="1">B4&amp;$A$1</f>
        <v>2C</v>
      </c>
      <c r="D4" s="11">
        <f t="shared" ref="D4:D6" si="2">AW4</f>
        <v>2</v>
      </c>
      <c r="E4" s="15" t="str">
        <f>_xlfn.XLOOKUP($A$1&amp;A4,Teams!B:B,Teams!A:A)</f>
        <v>Morocco</v>
      </c>
      <c r="F4" s="16">
        <f>SUMIF('TACC Competition'!$J$12:$J$105,GroupC!E4,'TACC Competition'!$K$12:$K$105)+SUMIF('TACC Competition'!$M$12:$M$105,GroupC!E4,'TACC Competition'!$L$12:$L$105)</f>
        <v>0</v>
      </c>
      <c r="G4" s="16">
        <f>SUMIF('TACC Competition'!$J$12:$J$105,GroupC!E4,'TACC Competition'!$L$12:$L$105)+SUMIF('TACC Competition'!$M$12:$M$105,GroupC!E4,'TACC Competition'!$K$12:$K$105)</f>
        <v>0</v>
      </c>
      <c r="H4" s="16">
        <f>F4-G4</f>
        <v>0</v>
      </c>
      <c r="I4" s="43">
        <f>SUM((K4*3)+L4)</f>
        <v>0</v>
      </c>
      <c r="J4" s="16">
        <f>COUNTIFS('TACC Competition'!$J$12:$J$105,GroupC!E4,'TACC Competition'!$K$12:$K$105,"&gt;=0")+COUNTIFS('TACC Competition'!$M$12:$M$105,GroupC!E4,'TACC Competition'!$L$12:$L$105,"&gt;=0")</f>
        <v>0</v>
      </c>
      <c r="K4" s="16">
        <f>COUNTIFS('TACC Competition'!$J$12:$J$105,GroupC!E4,'TACC Competition'!$N$12:$N$105,"3")+COUNTIFS('TACC Competition'!$M$12:$M$105,GroupC!E4,'TACC Competition'!$O$12:$O$105,"3")</f>
        <v>0</v>
      </c>
      <c r="L4" s="16">
        <f>COUNTIFS('TACC Competition'!$J$12:$J$105,GroupC!E4,'TACC Competition'!$N$12:$N$105,"1")+COUNTIFS('TACC Competition'!$M$12:$M$105,GroupC!E4,'TACC Competition'!$O$12:$O$105,"1")</f>
        <v>0</v>
      </c>
      <c r="M4" s="16">
        <f>COUNTIFS('TACC Competition'!$J$12:$J$105,GroupC!E4,'TACC Competition'!$N$12:$N$105,"0")+COUNTIFS('TACC Competition'!$M$12:$M$105,GroupC!E4,'TACC Competition'!$O$12:$O$105,"0")</f>
        <v>0</v>
      </c>
      <c r="N4" s="49"/>
      <c r="O4" s="46">
        <f t="shared" ref="O4:O6" si="3">RANK($I4,$I$3:$I$6)</f>
        <v>1</v>
      </c>
      <c r="P4" s="49"/>
      <c r="Q4" s="16" cm="1">
        <f t="array" ref="Q4">SUMPRODUCT($L$12:$L$17*($G$12:$G$17=$E4)*ISNUMBER(MATCH($H$12:$H$17,IF($O$3:$O$6=$O4,$E$3:$E$6,""),0)))+SUMPRODUCT($M$12:$M$17*($H$12:$H$17=$E4)*ISNUMBER(MATCH($G$12:$G$17,IF($O$3:$O$6=$O4,$E$3:$E$6,""),0)))</f>
        <v>3</v>
      </c>
      <c r="R4" s="16">
        <f t="shared" ref="R4:R6" si="4">COUNTIFS($Q$3:$Q$6,"&gt;"&amp;$Q4,$O$3:$O$6,"="&amp;$O4)</f>
        <v>0</v>
      </c>
      <c r="S4" s="46">
        <f t="shared" ref="S4:S6" si="5">O4+R4</f>
        <v>1</v>
      </c>
      <c r="T4" s="49"/>
      <c r="U4" s="16" cm="1">
        <f t="array" ref="U4">SUMPRODUCT($N$12:$N$17*($G$12:$G$17=$E4)*ISNUMBER(MATCH($H$12:$H$17,IF($S$3:$S$6=$S4,$E$3:$E$6,""),0)))+SUMPRODUCT(-$N$12:$N$17*($H$12:$H$17=$E4)*ISNUMBER(MATCH($G$12:$G$17,IF($S$3:$S$6=$S4,$E$3:$E$6,""),0)))</f>
        <v>0</v>
      </c>
      <c r="V4" s="16">
        <f>COUNTIFS($U$3:$U$6,"&gt;"&amp;$U4,$S$3:$S$6,"="&amp;$S4)</f>
        <v>0</v>
      </c>
      <c r="W4" s="46">
        <f t="shared" ref="W4:W6" si="6">S4+V4</f>
        <v>1</v>
      </c>
      <c r="X4" s="49"/>
      <c r="Y4" s="16" cm="1">
        <f t="array" ref="Y4">SUMPRODUCT($O$12:$O$17*($G$12:$G$17=$E4)*ISNUMBER(MATCH($H$12:$H$17,IF($O$3:$O$6=$O4,$E$3:$E$6,""),0)))+SUMPRODUCT($P$12:$P$17*($H$12:$H$17=$E4)*ISNUMBER(MATCH($G$12:$G$17,IF($O$3:$O$6=$O4,$E$3:$E$6,""),0)))</f>
        <v>0</v>
      </c>
      <c r="Z4" s="16">
        <f t="shared" ref="Z4:Z6" si="7">COUNTIFS($Y$3:$Y$6,"&gt;"&amp;$Y4,$W$3:$W$6,"="&amp;$W4)</f>
        <v>0</v>
      </c>
      <c r="AA4" s="46">
        <f t="shared" ref="AA4:AA6" si="8">W4+Z4</f>
        <v>1</v>
      </c>
      <c r="AB4" s="49"/>
      <c r="AC4" s="16" cm="1">
        <f t="array" ref="AC4">SUMPRODUCT($L$12:$L$17*($G$12:$G$17=$E4)*ISNUMBER(MATCH($H$12:$H$17,IF($AA$3:$AA$6=$AA4,$E$3:$E$6,""),0)))+SUMPRODUCT($M$12:$M$17*($H$12:$H$17=$E4)*ISNUMBER(MATCH($G$12:$G$17,IF($AA$3:$AA$6=$AA4,$E$3:$E$6,""),0)))</f>
        <v>3</v>
      </c>
      <c r="AD4" s="16">
        <f t="shared" ref="AD4:AD6" si="9">COUNTIFS($AC$3:$AC$6,"&gt;"&amp;$AC4,$AA$3:$AA$6,"="&amp;$AA4)</f>
        <v>0</v>
      </c>
      <c r="AE4" s="46">
        <f>AA4+AD4</f>
        <v>1</v>
      </c>
      <c r="AF4" s="49"/>
      <c r="AG4" s="16" cm="1">
        <f t="array" ref="AG4">SUMPRODUCT($N$12:$N$17*($G$12:$G$17=$E4)*ISNUMBER(MATCH($H$12:$H$17,IF($AA$3:$AA$6=$AA4,$E$3:$E$6,""),0)))+SUMPRODUCT(-$N$12:$N$17*($H$12:$H$17=$E4)*ISNUMBER(MATCH($G$12:$G$17,IF($AA$3:$AA$6=$AA4,$E$3:$E$6,""),0)))</f>
        <v>0</v>
      </c>
      <c r="AH4" s="16">
        <f t="shared" ref="AH4:AH6" si="10">COUNTIFS($AG$3:$AG$6,"&gt;"&amp;$AG4,$AE$3:$AE$6,"="&amp;$AE4)</f>
        <v>0</v>
      </c>
      <c r="AI4" s="46">
        <f t="shared" ref="AI4:AI6" si="11">AE4+AH4</f>
        <v>1</v>
      </c>
      <c r="AJ4" s="49"/>
      <c r="AK4" s="16" cm="1">
        <f t="array" ref="AK4">SUMPRODUCT($O$12:$O$17*($G$12:$G$17=$E4)*ISNUMBER(MATCH($H$12:$H$17,IF($AA$3:$AA$6=$AA4,$E$3:$E$6,""),0)))+SUMPRODUCT($P$12:$P$17*($H$12:$H$17=$E4)*ISNUMBER(MATCH($G$12:$G$17,IF($AA$3:$AA$6=$AA4,$E$3:$E$6,""),0)))</f>
        <v>0</v>
      </c>
      <c r="AL4" s="16">
        <f t="shared" ref="AL4" si="12">COUNTIFS($AK$3:$AK$6,"&gt;"&amp;$AK4,$AI$3:$AI$6,"="&amp;$AI4)</f>
        <v>0</v>
      </c>
      <c r="AM4" s="46">
        <f t="shared" ref="AM4:AM6" si="13">AI4+AL4</f>
        <v>1</v>
      </c>
      <c r="AN4" s="49"/>
      <c r="AO4" s="16">
        <f>COUNTIFS($H$3:$H$6,"&gt;"&amp;$H4,$AM$3:$AM$6,"="&amp;$AM4)</f>
        <v>0</v>
      </c>
      <c r="AP4" s="46">
        <f t="shared" ref="AP4:AP6" si="14">AM4+AO4</f>
        <v>1</v>
      </c>
      <c r="AQ4" s="49"/>
      <c r="AR4" s="16">
        <f t="shared" ref="AR4:AR6" si="15">COUNTIFS($F$3:$F$6,"&gt;"&amp;$F4,$AP$3:$AP$6,"="&amp;$AP4)</f>
        <v>0</v>
      </c>
      <c r="AS4" s="46">
        <f t="shared" ref="AS4:AS6" si="16">AP4+AR4</f>
        <v>1</v>
      </c>
      <c r="AT4" s="49"/>
      <c r="AU4" s="52">
        <f>VLOOKUP(E4,'World Rankings'!A:C,3,0)</f>
        <v>200</v>
      </c>
      <c r="AV4" s="16">
        <f t="shared" ref="AV4:AV6" si="17">COUNTIFS($AU$3:$AU$6,"&gt;"&amp;$AU4,$AS$3:$AS$6,"="&amp;$AS4)</f>
        <v>1</v>
      </c>
      <c r="AW4" s="46">
        <f t="shared" ref="AW4:AW6" si="18">AS4+AV4</f>
        <v>2</v>
      </c>
      <c r="AX4" s="49"/>
    </row>
    <row r="5" spans="1:50" x14ac:dyDescent="0.15">
      <c r="A5" s="16">
        <v>3</v>
      </c>
      <c r="B5" s="13">
        <f t="shared" si="0"/>
        <v>3</v>
      </c>
      <c r="C5" s="53" t="str">
        <f t="shared" si="1"/>
        <v>3C</v>
      </c>
      <c r="D5" s="11">
        <f t="shared" si="2"/>
        <v>3</v>
      </c>
      <c r="E5" s="15" t="str">
        <f>_xlfn.XLOOKUP($A$1&amp;A5,Teams!B:B,Teams!A:A)</f>
        <v>Scotland</v>
      </c>
      <c r="F5" s="16">
        <f>SUMIF('TACC Competition'!$J$12:$J$105,GroupC!E5,'TACC Competition'!$K$12:$K$105)+SUMIF('TACC Competition'!$M$12:$M$105,GroupC!E5,'TACC Competition'!$L$12:$L$105)</f>
        <v>0</v>
      </c>
      <c r="G5" s="16">
        <f>SUMIF('TACC Competition'!$J$12:$J$105,GroupC!E5,'TACC Competition'!$L$12:$L$105)+SUMIF('TACC Competition'!$M$12:$M$105,GroupC!E5,'TACC Competition'!$K$12:$K$105)</f>
        <v>0</v>
      </c>
      <c r="H5" s="16">
        <f>F5-G5</f>
        <v>0</v>
      </c>
      <c r="I5" s="43">
        <f>SUM((K5*3)+L5)</f>
        <v>0</v>
      </c>
      <c r="J5" s="16">
        <f>COUNTIFS('TACC Competition'!$J$12:$J$105,GroupC!E5,'TACC Competition'!$K$12:$K$105,"&gt;=0")+COUNTIFS('TACC Competition'!$M$12:$M$105,GroupC!E5,'TACC Competition'!$L$12:$L$105,"&gt;=0")</f>
        <v>0</v>
      </c>
      <c r="K5" s="16">
        <f>COUNTIFS('TACC Competition'!$J$12:$J$105,GroupC!E5,'TACC Competition'!$N$12:$N$105,"3")+COUNTIFS('TACC Competition'!$M$12:$M$105,GroupC!E5,'TACC Competition'!$O$12:$O$105,"3")</f>
        <v>0</v>
      </c>
      <c r="L5" s="16">
        <f>COUNTIFS('TACC Competition'!$J$12:$J$105,GroupC!E5,'TACC Competition'!$N$12:$N$105,"1")+COUNTIFS('TACC Competition'!$M$12:$M$105,GroupC!E5,'TACC Competition'!$O$12:$O$105,"1")</f>
        <v>0</v>
      </c>
      <c r="M5" s="16">
        <f>COUNTIFS('TACC Competition'!$J$12:$J$105,GroupC!E5,'TACC Competition'!$N$12:$N$105,"0")+COUNTIFS('TACC Competition'!$M$12:$M$105,GroupC!E5,'TACC Competition'!$O$12:$O$105,"0")</f>
        <v>0</v>
      </c>
      <c r="N5" s="49"/>
      <c r="O5" s="46">
        <f t="shared" si="3"/>
        <v>1</v>
      </c>
      <c r="P5" s="49"/>
      <c r="Q5" s="16" cm="1">
        <f t="array" ref="Q5">SUMPRODUCT($L$12:$L$17*($G$12:$G$17=$E5)*ISNUMBER(MATCH($H$12:$H$17,IF($O$3:$O$6=$O5,$E$3:$E$6,""),0)))+SUMPRODUCT($M$12:$M$17*($H$12:$H$17=$E5)*ISNUMBER(MATCH($G$12:$G$17,IF($O$3:$O$6=$O5,$E$3:$E$6,""),0)))</f>
        <v>3</v>
      </c>
      <c r="R5" s="16">
        <f t="shared" si="4"/>
        <v>0</v>
      </c>
      <c r="S5" s="46">
        <f t="shared" si="5"/>
        <v>1</v>
      </c>
      <c r="T5" s="49"/>
      <c r="U5" s="16" cm="1">
        <f t="array" ref="U5">SUMPRODUCT($N$12:$N$17*($G$12:$G$17=$E5)*ISNUMBER(MATCH($H$12:$H$17,IF($S$3:$S$6=$S5,$E$3:$E$6,""),0)))+SUMPRODUCT(-$N$12:$N$17*($H$12:$H$17=$E5)*ISNUMBER(MATCH($G$12:$G$17,IF($S$3:$S$6=$S5,$E$3:$E$6,""),0)))</f>
        <v>0</v>
      </c>
      <c r="V5" s="16">
        <f t="shared" ref="V5:V6" si="19">COUNTIFS($U$3:$U$6,"&gt;"&amp;$U5,$S$3:$S$6,"="&amp;$S5)</f>
        <v>0</v>
      </c>
      <c r="W5" s="46">
        <f t="shared" si="6"/>
        <v>1</v>
      </c>
      <c r="X5" s="49"/>
      <c r="Y5" s="16" cm="1">
        <f t="array" ref="Y5">SUMPRODUCT($O$12:$O$17*($G$12:$G$17=$E5)*ISNUMBER(MATCH($H$12:$H$17,IF($O$3:$O$6=$O5,$E$3:$E$6,""),0)))+SUMPRODUCT($P$12:$P$17*($H$12:$H$17=$E5)*ISNUMBER(MATCH($G$12:$G$17,IF($O$3:$O$6=$O5,$E$3:$E$6,""),0)))</f>
        <v>0</v>
      </c>
      <c r="Z5" s="16">
        <f t="shared" si="7"/>
        <v>0</v>
      </c>
      <c r="AA5" s="46">
        <f t="shared" si="8"/>
        <v>1</v>
      </c>
      <c r="AB5" s="49"/>
      <c r="AC5" s="16" cm="1">
        <f t="array" ref="AC5">SUMPRODUCT($L$12:$L$17*($G$12:$G$17=$E5)*ISNUMBER(MATCH($H$12:$H$17,IF($AA$3:$AA$6=$AA5,$E$3:$E$6,""),0)))+SUMPRODUCT($M$12:$M$17*($H$12:$H$17=$E5)*ISNUMBER(MATCH($G$12:$G$17,IF($AA$3:$AA$6=$AA5,$E$3:$E$6,""),0)))</f>
        <v>3</v>
      </c>
      <c r="AD5" s="16">
        <f t="shared" si="9"/>
        <v>0</v>
      </c>
      <c r="AE5" s="46">
        <f>AA5+AD5</f>
        <v>1</v>
      </c>
      <c r="AF5" s="49"/>
      <c r="AG5" s="16" cm="1">
        <f t="array" ref="AG5">SUMPRODUCT($N$12:$N$17*($G$12:$G$17=$E5)*ISNUMBER(MATCH($H$12:$H$17,IF($AA$3:$AA$6=$AA5,$E$3:$E$6,""),0)))+SUMPRODUCT(-$N$12:$N$17*($H$12:$H$17=$E5)*ISNUMBER(MATCH($G$12:$G$17,IF($AA$3:$AA$6=$AA5,$E$3:$E$6,""),0)))</f>
        <v>0</v>
      </c>
      <c r="AH5" s="16">
        <f t="shared" si="10"/>
        <v>0</v>
      </c>
      <c r="AI5" s="46">
        <f t="shared" si="11"/>
        <v>1</v>
      </c>
      <c r="AJ5" s="49"/>
      <c r="AK5" s="16" cm="1">
        <f t="array" ref="AK5">SUMPRODUCT($O$12:$O$17*($G$12:$G$17=$E5)*ISNUMBER(MATCH($H$12:$H$17,IF($AA$3:$AA$6=$AA5,$E$3:$E$6,""),0)))+SUMPRODUCT($P$12:$P$17*($H$12:$H$17=$E5)*ISNUMBER(MATCH($G$12:$G$17,IF($AA$3:$AA$6=$AA5,$E$3:$E$6,""),0)))</f>
        <v>0</v>
      </c>
      <c r="AL5" s="16">
        <f>COUNTIFS($AK$3:$AK$6,"&gt;"&amp;$AK5,$AI$3:$AI$6,"="&amp;$AI5)</f>
        <v>0</v>
      </c>
      <c r="AM5" s="46">
        <f t="shared" si="13"/>
        <v>1</v>
      </c>
      <c r="AN5" s="49"/>
      <c r="AO5" s="16">
        <f>COUNTIFS($H$3:$H$6,"&gt;"&amp;$H5,$AM$3:$AM$6,"="&amp;$AM5)</f>
        <v>0</v>
      </c>
      <c r="AP5" s="46">
        <f t="shared" si="14"/>
        <v>1</v>
      </c>
      <c r="AQ5" s="49"/>
      <c r="AR5" s="16">
        <f t="shared" si="15"/>
        <v>0</v>
      </c>
      <c r="AS5" s="46">
        <f t="shared" si="16"/>
        <v>1</v>
      </c>
      <c r="AT5" s="49"/>
      <c r="AU5" s="52">
        <f>VLOOKUP(E5,'World Rankings'!A:C,3,0)</f>
        <v>174</v>
      </c>
      <c r="AV5" s="16">
        <f t="shared" si="17"/>
        <v>2</v>
      </c>
      <c r="AW5" s="46">
        <f t="shared" si="18"/>
        <v>3</v>
      </c>
      <c r="AX5" s="49"/>
    </row>
    <row r="6" spans="1:50" ht="13" thickBot="1" x14ac:dyDescent="0.2">
      <c r="A6" s="16">
        <v>4</v>
      </c>
      <c r="B6" s="14">
        <f t="shared" si="0"/>
        <v>4</v>
      </c>
      <c r="C6" s="53" t="str">
        <f t="shared" si="1"/>
        <v>4C</v>
      </c>
      <c r="D6" s="11">
        <f t="shared" si="2"/>
        <v>4</v>
      </c>
      <c r="E6" s="15" t="str">
        <f>_xlfn.XLOOKUP($A$1&amp;A6,Teams!B:B,Teams!A:A)</f>
        <v>Haiti</v>
      </c>
      <c r="F6" s="16">
        <f>SUMIF('TACC Competition'!$J$12:$J$105,GroupC!E6,'TACC Competition'!$K$12:$K$105)+SUMIF('TACC Competition'!$M$12:$M$105,GroupC!E6,'TACC Competition'!$L$12:$L$105)</f>
        <v>0</v>
      </c>
      <c r="G6" s="16">
        <f>SUMIF('TACC Competition'!$J$12:$J$105,GroupC!E6,'TACC Competition'!$L$12:$L$105)+SUMIF('TACC Competition'!$M$12:$M$105,GroupC!E6,'TACC Competition'!$K$12:$K$105)</f>
        <v>0</v>
      </c>
      <c r="H6" s="16">
        <f>F6-G6</f>
        <v>0</v>
      </c>
      <c r="I6" s="43">
        <f>SUM((K6*3)+L6)</f>
        <v>0</v>
      </c>
      <c r="J6" s="16">
        <f>COUNTIFS('TACC Competition'!$J$12:$J$105,GroupC!E6,'TACC Competition'!$K$12:$K$105,"&gt;=0")+COUNTIFS('TACC Competition'!$M$12:$M$105,GroupC!E6,'TACC Competition'!$L$12:$L$105,"&gt;=0")</f>
        <v>0</v>
      </c>
      <c r="K6" s="16">
        <f>COUNTIFS('TACC Competition'!$J$12:$J$105,GroupC!E6,'TACC Competition'!$N$12:$N$105,"3")+COUNTIFS('TACC Competition'!$M$12:$M$105,GroupC!E6,'TACC Competition'!$O$12:$O$105,"3")</f>
        <v>0</v>
      </c>
      <c r="L6" s="16">
        <f>COUNTIFS('TACC Competition'!$J$12:$J$105,GroupC!E6,'TACC Competition'!$N$12:$N$105,"1")+COUNTIFS('TACC Competition'!$M$12:$M$105,GroupC!E6,'TACC Competition'!$O$12:$O$105,"1")</f>
        <v>0</v>
      </c>
      <c r="M6" s="16">
        <f>COUNTIFS('TACC Competition'!$J$12:$J$105,GroupC!E6,'TACC Competition'!$N$12:$N$105,"0")+COUNTIFS('TACC Competition'!$M$12:$M$105,GroupC!E6,'TACC Competition'!$O$12:$O$105,"0")</f>
        <v>0</v>
      </c>
      <c r="N6" s="49"/>
      <c r="O6" s="46">
        <f t="shared" si="3"/>
        <v>1</v>
      </c>
      <c r="P6" s="49"/>
      <c r="Q6" s="16" cm="1">
        <f t="array" ref="Q6">SUMPRODUCT($L$12:$L$17*($G$12:$G$17=$E6)*ISNUMBER(MATCH($H$12:$H$17,IF($O$3:$O$6=$O6,$E$3:$E$6,""),0)))+SUMPRODUCT($M$12:$M$17*($H$12:$H$17=$E6)*ISNUMBER(MATCH($G$12:$G$17,IF($O$3:$O$6=$O6,$E$3:$E$6,""),0)))</f>
        <v>3</v>
      </c>
      <c r="R6" s="16">
        <f t="shared" si="4"/>
        <v>0</v>
      </c>
      <c r="S6" s="46">
        <f t="shared" si="5"/>
        <v>1</v>
      </c>
      <c r="T6" s="49"/>
      <c r="U6" s="16" cm="1">
        <f t="array" ref="U6">SUMPRODUCT($N$12:$N$17*($G$12:$G$17=$E6)*ISNUMBER(MATCH($H$12:$H$17,IF($S$3:$S$6=$S6,$E$3:$E$6,""),0)))+SUMPRODUCT(-$N$12:$N$17*($H$12:$H$17=$E6)*ISNUMBER(MATCH($G$12:$G$17,IF($S$3:$S$6=$S6,$E$3:$E$6,""),0)))</f>
        <v>0</v>
      </c>
      <c r="V6" s="16">
        <f t="shared" si="19"/>
        <v>0</v>
      </c>
      <c r="W6" s="46">
        <f t="shared" si="6"/>
        <v>1</v>
      </c>
      <c r="X6" s="49"/>
      <c r="Y6" s="16" cm="1">
        <f t="array" ref="Y6">SUMPRODUCT($O$12:$O$17*($G$12:$G$17=$E6)*ISNUMBER(MATCH($H$12:$H$17,IF($O$3:$O$6=$O6,$E$3:$E$6,""),0)))+SUMPRODUCT($P$12:$P$17*($H$12:$H$17=$E6)*ISNUMBER(MATCH($G$12:$G$17,IF($O$3:$O$6=$O6,$E$3:$E$6,""),0)))</f>
        <v>0</v>
      </c>
      <c r="Z6" s="16">
        <f t="shared" si="7"/>
        <v>0</v>
      </c>
      <c r="AA6" s="46">
        <f t="shared" si="8"/>
        <v>1</v>
      </c>
      <c r="AB6" s="49"/>
      <c r="AC6" s="16" cm="1">
        <f t="array" ref="AC6">SUMPRODUCT($L$12:$L$17*($G$12:$G$17=$E6)*ISNUMBER(MATCH($H$12:$H$17,IF($AA$3:$AA$6=$AA6,$E$3:$E$6,""),0)))+SUMPRODUCT($M$12:$M$17*($H$12:$H$17=$E6)*ISNUMBER(MATCH($G$12:$G$17,IF($AA$3:$AA$6=$AA6,$E$3:$E$6,""),0)))</f>
        <v>3</v>
      </c>
      <c r="AD6" s="16">
        <f t="shared" si="9"/>
        <v>0</v>
      </c>
      <c r="AE6" s="46">
        <f>AA6+AD6</f>
        <v>1</v>
      </c>
      <c r="AF6" s="49"/>
      <c r="AG6" s="16" cm="1">
        <f t="array" ref="AG6">SUMPRODUCT($N$12:$N$17*($G$12:$G$17=$E6)*ISNUMBER(MATCH($H$12:$H$17,IF($AA$3:$AA$6=$AA6,$E$3:$E$6,""),0)))+SUMPRODUCT(-$N$12:$N$17*($H$12:$H$17=$E6)*ISNUMBER(MATCH($G$12:$G$17,IF($AA$3:$AA$6=$AA6,$E$3:$E$6,""),0)))</f>
        <v>0</v>
      </c>
      <c r="AH6" s="16">
        <f t="shared" si="10"/>
        <v>0</v>
      </c>
      <c r="AI6" s="46">
        <f t="shared" si="11"/>
        <v>1</v>
      </c>
      <c r="AJ6" s="49"/>
      <c r="AK6" s="16" cm="1">
        <f t="array" ref="AK6">SUMPRODUCT($O$12:$O$17*($G$12:$G$17=$E6)*ISNUMBER(MATCH($H$12:$H$17,IF($AA$3:$AA$6=$AA6,$E$3:$E$6,""),0)))+SUMPRODUCT($P$12:$P$17*($H$12:$H$17=$E6)*ISNUMBER(MATCH($G$12:$G$17,IF($AA$3:$AA$6=$AA6,$E$3:$E$6,""),0)))</f>
        <v>0</v>
      </c>
      <c r="AL6" s="16">
        <f>COUNTIFS($AK$3:$AK$6,"&gt;"&amp;$AK6,$AI$3:$AI$6,"="&amp;$AI6)</f>
        <v>0</v>
      </c>
      <c r="AM6" s="46">
        <f t="shared" si="13"/>
        <v>1</v>
      </c>
      <c r="AN6" s="49"/>
      <c r="AO6" s="16">
        <f>COUNTIFS($H$3:$H$6,"&gt;"&amp;$H6,$AM$3:$AM$6,"="&amp;$AM6)</f>
        <v>0</v>
      </c>
      <c r="AP6" s="46">
        <f t="shared" si="14"/>
        <v>1</v>
      </c>
      <c r="AQ6" s="49"/>
      <c r="AR6" s="16">
        <f t="shared" si="15"/>
        <v>0</v>
      </c>
      <c r="AS6" s="46">
        <f t="shared" si="16"/>
        <v>1</v>
      </c>
      <c r="AT6" s="49"/>
      <c r="AU6" s="52">
        <f>VLOOKUP(E6,'World Rankings'!A:C,3,0)</f>
        <v>124</v>
      </c>
      <c r="AV6" s="16">
        <f t="shared" si="17"/>
        <v>3</v>
      </c>
      <c r="AW6" s="46">
        <f t="shared" si="18"/>
        <v>4</v>
      </c>
      <c r="AX6" s="49"/>
    </row>
    <row r="11" spans="1:50" ht="13" thickBot="1" x14ac:dyDescent="0.2">
      <c r="F11" s="15" t="s">
        <v>464</v>
      </c>
      <c r="G11" s="15" t="s">
        <v>466</v>
      </c>
      <c r="I11" s="15" t="s">
        <v>465</v>
      </c>
      <c r="K11" s="16" t="s">
        <v>463</v>
      </c>
      <c r="L11" s="16" t="s">
        <v>15</v>
      </c>
      <c r="M11" s="16"/>
      <c r="N11" s="16" t="s">
        <v>456</v>
      </c>
      <c r="O11" s="16" t="s">
        <v>66</v>
      </c>
      <c r="P11" s="16"/>
      <c r="Q11" s="16"/>
      <c r="U11" s="16"/>
      <c r="Y11" s="16"/>
      <c r="AC11" s="16"/>
      <c r="AG11" s="16"/>
      <c r="AK11" s="16"/>
      <c r="AO11" s="16"/>
      <c r="AR11" s="16"/>
      <c r="AU11" s="16"/>
      <c r="AV11" s="16"/>
    </row>
    <row r="12" spans="1:50" x14ac:dyDescent="0.15">
      <c r="F12" s="17">
        <v>7</v>
      </c>
      <c r="G12" s="18" t="str">
        <f>VLOOKUP($F12,'TACC Competition'!$H$15:$M$108,3,0)</f>
        <v>Brazil</v>
      </c>
      <c r="H12" s="19" t="str">
        <f>VLOOKUP($F12,'TACC Competition'!$H$15:$M$108,6,0)</f>
        <v>Morocco</v>
      </c>
      <c r="I12" s="20">
        <f>VLOOKUP($F12,'TACC Competition'!$H$15:$M$108,4,0)</f>
        <v>0</v>
      </c>
      <c r="J12" s="21">
        <f>VLOOKUP($F12,'TACC Competition'!$H$15:$M$108,5,0)</f>
        <v>0</v>
      </c>
      <c r="K12" s="22">
        <f>IF(AND(G12&lt;&gt;"",H12&lt;&gt;"",G12&lt;&gt;H12,I12&lt;&gt;"",J12&lt;&gt;""),1,0)</f>
        <v>1</v>
      </c>
      <c r="L12" s="23">
        <f>IF($K12=0,0,IF($I12&gt;$J12,3,IF($I12=$J12,1,0)))</f>
        <v>1</v>
      </c>
      <c r="M12" s="24">
        <f>IF($K12=0,0,IF($I12&lt;$J12,3,IF($I12=$J12,1,0)))</f>
        <v>1</v>
      </c>
      <c r="N12" s="23">
        <f>IF(OR(I12="",J12=""),0,I12-J12)</f>
        <v>0</v>
      </c>
      <c r="O12" s="23">
        <f>IF(OR(I12="",J12=""),0,I12)</f>
        <v>0</v>
      </c>
      <c r="P12" s="24">
        <f>IF(OR(I12="",J12=""),0,J12)</f>
        <v>0</v>
      </c>
      <c r="Q12" s="16"/>
      <c r="U12" s="16"/>
      <c r="Y12" s="16"/>
      <c r="AC12" s="16"/>
      <c r="AG12" s="16"/>
      <c r="AK12" s="16"/>
      <c r="AO12" s="16"/>
      <c r="AR12" s="16"/>
      <c r="AU12" s="16"/>
      <c r="AV12" s="16"/>
    </row>
    <row r="13" spans="1:50" x14ac:dyDescent="0.15">
      <c r="F13" s="25">
        <v>5</v>
      </c>
      <c r="G13" s="26" t="str">
        <f>VLOOKUP($F13,'TACC Competition'!$H$15:$M$108,3,0)</f>
        <v>Haiti</v>
      </c>
      <c r="H13" s="27" t="str">
        <f>VLOOKUP($F13,'TACC Competition'!$H$15:$M$108,6,0)</f>
        <v>Scotland</v>
      </c>
      <c r="I13" s="28">
        <f>VLOOKUP($F13,'TACC Competition'!$H$15:$M$108,4,0)</f>
        <v>0</v>
      </c>
      <c r="J13" s="29">
        <f>VLOOKUP($F13,'TACC Competition'!$H$15:$M$108,5,0)</f>
        <v>0</v>
      </c>
      <c r="K13" s="30">
        <f t="shared" ref="K13:K17" si="20">IF(AND(G13&lt;&gt;"",H13&lt;&gt;"",G13&lt;&gt;H13,I13&lt;&gt;"",J13&lt;&gt;""),1,0)</f>
        <v>1</v>
      </c>
      <c r="L13" s="31">
        <f t="shared" ref="L13:L17" si="21">IF($K13=0,0,IF($I13&gt;$J13,3,IF($I13=$J13,1,0)))</f>
        <v>1</v>
      </c>
      <c r="M13" s="32">
        <f t="shared" ref="M13:M17" si="22">IF($K13=0,0,IF($I13&lt;$J13,3,IF($I13=$J13,1,0)))</f>
        <v>1</v>
      </c>
      <c r="N13" s="31">
        <f t="shared" ref="N13:N17" si="23">IF(OR(I13="",J13=""),0,I13-J13)</f>
        <v>0</v>
      </c>
      <c r="O13" s="31">
        <f t="shared" ref="O13:O17" si="24">IF(OR(I13="",J13=""),0,I13)</f>
        <v>0</v>
      </c>
      <c r="P13" s="32">
        <f t="shared" ref="P13:P17" si="25">IF(OR(I13="",J13=""),0,J13)</f>
        <v>0</v>
      </c>
      <c r="Q13" s="16"/>
      <c r="U13" s="16"/>
      <c r="Y13" s="16"/>
      <c r="AC13" s="16"/>
      <c r="AG13" s="16"/>
      <c r="AK13" s="16"/>
      <c r="AO13" s="16"/>
      <c r="AR13" s="16"/>
      <c r="AU13" s="16"/>
      <c r="AV13" s="16"/>
    </row>
    <row r="14" spans="1:50" x14ac:dyDescent="0.15">
      <c r="F14" s="25">
        <v>30</v>
      </c>
      <c r="G14" s="26" t="str">
        <f>VLOOKUP($F14,'TACC Competition'!$H$15:$M$108,3,0)</f>
        <v>Scotland</v>
      </c>
      <c r="H14" s="27" t="str">
        <f>VLOOKUP($F14,'TACC Competition'!$H$15:$M$108,6,0)</f>
        <v>Morocco</v>
      </c>
      <c r="I14" s="28">
        <f>VLOOKUP($F14,'TACC Competition'!$H$15:$M$108,4,0)</f>
        <v>0</v>
      </c>
      <c r="J14" s="29">
        <f>VLOOKUP($F14,'TACC Competition'!$H$15:$M$108,5,0)</f>
        <v>0</v>
      </c>
      <c r="K14" s="30">
        <f t="shared" si="20"/>
        <v>1</v>
      </c>
      <c r="L14" s="31">
        <f t="shared" si="21"/>
        <v>1</v>
      </c>
      <c r="M14" s="32">
        <f t="shared" si="22"/>
        <v>1</v>
      </c>
      <c r="N14" s="31">
        <f t="shared" si="23"/>
        <v>0</v>
      </c>
      <c r="O14" s="31">
        <f t="shared" si="24"/>
        <v>0</v>
      </c>
      <c r="P14" s="32">
        <f t="shared" si="25"/>
        <v>0</v>
      </c>
      <c r="Q14" s="16"/>
      <c r="U14" s="16"/>
      <c r="Y14" s="16"/>
      <c r="AC14" s="16"/>
      <c r="AG14" s="16"/>
      <c r="AK14" s="16"/>
      <c r="AO14" s="16"/>
      <c r="AR14" s="16"/>
      <c r="AU14" s="16"/>
      <c r="AV14" s="16"/>
    </row>
    <row r="15" spans="1:50" x14ac:dyDescent="0.15">
      <c r="F15" s="25">
        <v>29</v>
      </c>
      <c r="G15" s="26" t="str">
        <f>VLOOKUP($F15,'TACC Competition'!$H$15:$M$108,3,0)</f>
        <v>Brazil</v>
      </c>
      <c r="H15" s="27" t="str">
        <f>VLOOKUP($F15,'TACC Competition'!$H$15:$M$108,6,0)</f>
        <v>Haiti</v>
      </c>
      <c r="I15" s="28">
        <f>VLOOKUP($F15,'TACC Competition'!$H$15:$M$108,4,0)</f>
        <v>0</v>
      </c>
      <c r="J15" s="29">
        <f>VLOOKUP($F15,'TACC Competition'!$H$15:$M$108,5,0)</f>
        <v>0</v>
      </c>
      <c r="K15" s="30">
        <f t="shared" si="20"/>
        <v>1</v>
      </c>
      <c r="L15" s="31">
        <f t="shared" si="21"/>
        <v>1</v>
      </c>
      <c r="M15" s="32">
        <f t="shared" si="22"/>
        <v>1</v>
      </c>
      <c r="N15" s="31">
        <f t="shared" si="23"/>
        <v>0</v>
      </c>
      <c r="O15" s="31">
        <f t="shared" si="24"/>
        <v>0</v>
      </c>
      <c r="P15" s="32">
        <f t="shared" si="25"/>
        <v>0</v>
      </c>
      <c r="Q15" s="16"/>
      <c r="U15" s="16"/>
      <c r="Y15" s="16"/>
      <c r="AC15" s="16"/>
      <c r="AG15" s="16"/>
      <c r="AK15" s="16"/>
      <c r="AO15" s="16"/>
      <c r="AR15" s="16"/>
      <c r="AU15" s="16"/>
      <c r="AV15" s="16"/>
    </row>
    <row r="16" spans="1:50" x14ac:dyDescent="0.15">
      <c r="F16" s="25">
        <v>49</v>
      </c>
      <c r="G16" s="26" t="str">
        <f>VLOOKUP($F16,'TACC Competition'!$H$15:$M$108,3,0)</f>
        <v>Scotland</v>
      </c>
      <c r="H16" s="27" t="str">
        <f>VLOOKUP($F16,'TACC Competition'!$H$15:$M$108,6,0)</f>
        <v>Brazil</v>
      </c>
      <c r="I16" s="28">
        <f>VLOOKUP($F16,'TACC Competition'!$H$15:$M$108,4,0)</f>
        <v>0</v>
      </c>
      <c r="J16" s="29">
        <f>VLOOKUP($F16,'TACC Competition'!$H$15:$M$108,5,0)</f>
        <v>0</v>
      </c>
      <c r="K16" s="30">
        <f t="shared" si="20"/>
        <v>1</v>
      </c>
      <c r="L16" s="31">
        <f t="shared" si="21"/>
        <v>1</v>
      </c>
      <c r="M16" s="32">
        <f t="shared" si="22"/>
        <v>1</v>
      </c>
      <c r="N16" s="31">
        <f t="shared" si="23"/>
        <v>0</v>
      </c>
      <c r="O16" s="31">
        <f t="shared" si="24"/>
        <v>0</v>
      </c>
      <c r="P16" s="32">
        <f t="shared" si="25"/>
        <v>0</v>
      </c>
      <c r="Q16" s="16"/>
      <c r="U16" s="16"/>
      <c r="Y16" s="16"/>
      <c r="AC16" s="16"/>
      <c r="AG16" s="16"/>
      <c r="AK16" s="16"/>
      <c r="AO16" s="16"/>
      <c r="AR16" s="16"/>
      <c r="AU16" s="16"/>
      <c r="AV16" s="16"/>
    </row>
    <row r="17" spans="4:48" ht="13" thickBot="1" x14ac:dyDescent="0.2">
      <c r="F17" s="33">
        <v>50</v>
      </c>
      <c r="G17" s="34" t="str">
        <f>VLOOKUP($F17,'TACC Competition'!$H$15:$M$108,3,0)</f>
        <v>Morocco</v>
      </c>
      <c r="H17" s="35" t="str">
        <f>VLOOKUP($F17,'TACC Competition'!$H$15:$M$108,6,0)</f>
        <v>Haiti</v>
      </c>
      <c r="I17" s="36">
        <f>VLOOKUP($F17,'TACC Competition'!$H$15:$M$108,4,0)</f>
        <v>0</v>
      </c>
      <c r="J17" s="37">
        <f>VLOOKUP($F17,'TACC Competition'!$H$15:$M$108,5,0)</f>
        <v>0</v>
      </c>
      <c r="K17" s="38">
        <f t="shared" si="20"/>
        <v>1</v>
      </c>
      <c r="L17" s="39">
        <f t="shared" si="21"/>
        <v>1</v>
      </c>
      <c r="M17" s="40">
        <f t="shared" si="22"/>
        <v>1</v>
      </c>
      <c r="N17" s="39">
        <f t="shared" si="23"/>
        <v>0</v>
      </c>
      <c r="O17" s="39">
        <f t="shared" si="24"/>
        <v>0</v>
      </c>
      <c r="P17" s="40">
        <f t="shared" si="25"/>
        <v>0</v>
      </c>
      <c r="Q17" s="16"/>
      <c r="U17" s="16"/>
      <c r="Y17" s="16"/>
      <c r="AC17" s="16"/>
      <c r="AG17" s="16"/>
      <c r="AK17" s="16"/>
      <c r="AO17" s="16"/>
      <c r="AR17" s="16"/>
      <c r="AU17" s="16"/>
      <c r="AV17" s="16"/>
    </row>
    <row r="20" spans="4:48" x14ac:dyDescent="0.15">
      <c r="D20" s="16" t="s">
        <v>467</v>
      </c>
      <c r="E20" s="15" t="s">
        <v>468</v>
      </c>
      <c r="L20" s="16" t="s">
        <v>483</v>
      </c>
      <c r="M20" s="15" t="s">
        <v>484</v>
      </c>
      <c r="T20" s="16" t="s">
        <v>485</v>
      </c>
      <c r="U20" s="15" t="s">
        <v>484</v>
      </c>
      <c r="AF20" s="16"/>
    </row>
    <row r="21" spans="4:48" x14ac:dyDescent="0.15">
      <c r="D21" s="50" t="s">
        <v>481</v>
      </c>
      <c r="L21" s="50" t="s">
        <v>481</v>
      </c>
      <c r="T21" s="50" t="s">
        <v>481</v>
      </c>
      <c r="AF21" s="50"/>
    </row>
    <row r="22" spans="4:48" x14ac:dyDescent="0.15">
      <c r="D22" s="16" t="s">
        <v>469</v>
      </c>
      <c r="E22" s="15" t="s">
        <v>470</v>
      </c>
      <c r="L22" s="16" t="s">
        <v>469</v>
      </c>
      <c r="M22" s="15" t="s">
        <v>470</v>
      </c>
      <c r="T22" s="16" t="s">
        <v>469</v>
      </c>
      <c r="U22" s="15" t="s">
        <v>470</v>
      </c>
      <c r="AF22" s="16"/>
    </row>
    <row r="23" spans="4:48" x14ac:dyDescent="0.15">
      <c r="D23" s="16" t="s">
        <v>471</v>
      </c>
      <c r="E23" s="15" t="s">
        <v>472</v>
      </c>
      <c r="L23" s="16" t="s">
        <v>471</v>
      </c>
      <c r="M23" s="15" t="s">
        <v>472</v>
      </c>
      <c r="T23" s="16" t="s">
        <v>471</v>
      </c>
      <c r="U23" s="15" t="s">
        <v>472</v>
      </c>
      <c r="AF23" s="16"/>
    </row>
    <row r="24" spans="4:48" x14ac:dyDescent="0.15">
      <c r="D24" s="16" t="s">
        <v>473</v>
      </c>
      <c r="E24" s="15" t="s">
        <v>474</v>
      </c>
      <c r="L24" s="16" t="s">
        <v>473</v>
      </c>
      <c r="M24" s="15" t="s">
        <v>474</v>
      </c>
      <c r="T24" s="16" t="s">
        <v>473</v>
      </c>
      <c r="U24" s="15" t="s">
        <v>474</v>
      </c>
      <c r="AF24" s="16"/>
    </row>
    <row r="25" spans="4:48" x14ac:dyDescent="0.15">
      <c r="D25" s="16" t="s">
        <v>475</v>
      </c>
      <c r="E25" s="15" t="s">
        <v>476</v>
      </c>
      <c r="L25" s="16" t="s">
        <v>475</v>
      </c>
      <c r="M25" s="15" t="s">
        <v>476</v>
      </c>
      <c r="T25" s="16" t="s">
        <v>475</v>
      </c>
      <c r="U25" s="15" t="s">
        <v>476</v>
      </c>
      <c r="AF25" s="16"/>
    </row>
    <row r="26" spans="4:48" x14ac:dyDescent="0.15">
      <c r="D26" s="16" t="s">
        <v>477</v>
      </c>
      <c r="E26" s="15" t="s">
        <v>478</v>
      </c>
      <c r="L26" s="16" t="s">
        <v>477</v>
      </c>
      <c r="M26" s="15" t="s">
        <v>478</v>
      </c>
      <c r="T26" s="16" t="s">
        <v>477</v>
      </c>
      <c r="U26" s="15" t="s">
        <v>478</v>
      </c>
      <c r="AF26" s="16"/>
    </row>
    <row r="27" spans="4:48" x14ac:dyDescent="0.15">
      <c r="D27" s="16" t="s">
        <v>479</v>
      </c>
      <c r="E27" s="15" t="s">
        <v>480</v>
      </c>
      <c r="L27" s="16" t="s">
        <v>479</v>
      </c>
      <c r="M27" s="15" t="s">
        <v>480</v>
      </c>
      <c r="T27" s="16" t="s">
        <v>479</v>
      </c>
      <c r="U27" s="15" t="s">
        <v>480</v>
      </c>
      <c r="AF27"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TACC Competition</vt:lpstr>
      <vt:lpstr>Instructions</vt:lpstr>
      <vt:lpstr>3rd Place</vt:lpstr>
      <vt:lpstr>World Rankings</vt:lpstr>
      <vt:lpstr>Teams</vt:lpstr>
      <vt:lpstr>H2H</vt:lpstr>
      <vt:lpstr>GroupA</vt:lpstr>
      <vt:lpstr>GroupB</vt:lpstr>
      <vt:lpstr>GroupC</vt:lpstr>
      <vt:lpstr>GroupD</vt:lpstr>
      <vt:lpstr>GroupE</vt:lpstr>
      <vt:lpstr>GroupF</vt:lpstr>
      <vt:lpstr>GroupG</vt:lpstr>
      <vt:lpstr>GroupH</vt:lpstr>
      <vt:lpstr>GroupI</vt:lpstr>
      <vt:lpstr>GroupJ</vt:lpstr>
      <vt:lpstr>GroupK</vt:lpstr>
      <vt:lpstr>GroupL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Johnstone, Ryan</dc:creator>
  <cp:lastModifiedBy>Ryan Johnstone</cp:lastModifiedBy>
  <dcterms:created xsi:type="dcterms:W3CDTF">2024-01-23T21:00:09Z</dcterms:created>
  <dcterms:modified xsi:type="dcterms:W3CDTF">2026-05-25T19:38:49Z</dcterms:modified>
</cp:coreProperties>
</file>